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TVX\TVX 2020\Session 8\"/>
    </mc:Choice>
  </mc:AlternateContent>
  <bookViews>
    <workbookView xWindow="0" yWindow="0" windowWidth="15495" windowHeight="7680"/>
  </bookViews>
  <sheets>
    <sheet name="Basic Information" sheetId="2" r:id="rId1"/>
    <sheet name="Starting Point" sheetId="1" r:id="rId2"/>
    <sheet name="Payroll Year 1" sheetId="3" r:id="rId3"/>
    <sheet name="Payroll Years 1-3" sheetId="4" r:id="rId4"/>
    <sheet name="Sales Forecast Year 1" sheetId="5" r:id="rId5"/>
    <sheet name="Sales Forecast Years 2 and 3" sheetId="6" r:id="rId6"/>
    <sheet name="Additional Inputs" sheetId="7" r:id="rId7"/>
    <sheet name="Operating Expenses Year 1" sheetId="8" r:id="rId8"/>
    <sheet name="Operating Expenses Years 2-3" sheetId="9" r:id="rId9"/>
    <sheet name="Cash Flow Year 1" sheetId="11" r:id="rId10"/>
    <sheet name="Cash Flow Year 2-3" sheetId="12" r:id="rId11"/>
    <sheet name="Income Statement Year 1" sheetId="13" r:id="rId12"/>
    <sheet name="Income Statement Years 1-3" sheetId="14" r:id="rId13"/>
    <sheet name="Balance Sheet" sheetId="17" r:id="rId14"/>
    <sheet name="Breakeven Analysis" sheetId="15" r:id="rId15"/>
    <sheet name="Financial Ratios" sheetId="16" r:id="rId16"/>
    <sheet name="Loan Information" sheetId="10"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7" l="1"/>
  <c r="D36" i="17"/>
  <c r="C36" i="17"/>
  <c r="D34" i="17"/>
  <c r="E34" i="17"/>
  <c r="C34" i="17"/>
  <c r="E31" i="17"/>
  <c r="D31" i="17"/>
  <c r="C31" i="17"/>
  <c r="E30" i="17"/>
  <c r="D30" i="17"/>
  <c r="C30" i="17"/>
  <c r="E29" i="17"/>
  <c r="D29" i="17"/>
  <c r="C29" i="17"/>
  <c r="E28" i="17"/>
  <c r="D28" i="17"/>
  <c r="C28" i="17"/>
  <c r="E27" i="17"/>
  <c r="D27" i="17"/>
  <c r="C27" i="17"/>
  <c r="E16" i="17" l="1"/>
  <c r="E17" i="17"/>
  <c r="E18" i="17"/>
  <c r="E19" i="17"/>
  <c r="E20" i="17"/>
  <c r="D16" i="17"/>
  <c r="D21" i="17" s="1"/>
  <c r="D17" i="17"/>
  <c r="D18" i="17"/>
  <c r="D19" i="17"/>
  <c r="D20" i="17"/>
  <c r="E15" i="17"/>
  <c r="D15" i="17"/>
  <c r="C16" i="17"/>
  <c r="C17" i="17"/>
  <c r="C18" i="17"/>
  <c r="C19" i="17"/>
  <c r="C20" i="17"/>
  <c r="C15" i="17"/>
  <c r="E14" i="17"/>
  <c r="D14" i="17"/>
  <c r="C14" i="17"/>
  <c r="C11" i="17"/>
  <c r="D11" i="17" s="1"/>
  <c r="E11" i="17" s="1"/>
  <c r="G21" i="13"/>
  <c r="E21" i="17"/>
  <c r="C5" i="17"/>
  <c r="B5" i="17"/>
  <c r="C5" i="16"/>
  <c r="B5" i="16"/>
  <c r="C4" i="15"/>
  <c r="B4" i="15"/>
  <c r="B9" i="9"/>
  <c r="B10" i="9"/>
  <c r="B11" i="9"/>
  <c r="B12" i="9"/>
  <c r="B13" i="9"/>
  <c r="B14" i="9"/>
  <c r="B15" i="9"/>
  <c r="B16" i="9"/>
  <c r="B17" i="9"/>
  <c r="B18" i="9"/>
  <c r="B19" i="9"/>
  <c r="B20" i="9"/>
  <c r="B21" i="9"/>
  <c r="B22" i="9"/>
  <c r="B8" i="9"/>
  <c r="H36" i="8"/>
  <c r="I28" i="8"/>
  <c r="H36" i="6"/>
  <c r="D85" i="5"/>
  <c r="E85" i="5"/>
  <c r="F85" i="5"/>
  <c r="G85" i="5"/>
  <c r="H85" i="5"/>
  <c r="I85" i="5"/>
  <c r="J85" i="5"/>
  <c r="K85" i="5"/>
  <c r="L85" i="5"/>
  <c r="M85" i="5"/>
  <c r="N85" i="5"/>
  <c r="D84" i="5"/>
  <c r="E84" i="5"/>
  <c r="F84" i="5"/>
  <c r="G84" i="5"/>
  <c r="H84" i="5"/>
  <c r="I84" i="5"/>
  <c r="J84" i="5"/>
  <c r="K84" i="5"/>
  <c r="L84" i="5"/>
  <c r="M84" i="5"/>
  <c r="N84" i="5"/>
  <c r="D83" i="5"/>
  <c r="E83" i="5"/>
  <c r="F83" i="5"/>
  <c r="G83" i="5"/>
  <c r="H83" i="5"/>
  <c r="I83" i="5"/>
  <c r="J83" i="5"/>
  <c r="K83" i="5"/>
  <c r="L83" i="5"/>
  <c r="M83" i="5"/>
  <c r="N83" i="5"/>
  <c r="D82" i="5"/>
  <c r="E82" i="5"/>
  <c r="F82" i="5"/>
  <c r="G82" i="5"/>
  <c r="H82" i="5"/>
  <c r="I82" i="5"/>
  <c r="J82" i="5"/>
  <c r="K82" i="5"/>
  <c r="L82" i="5"/>
  <c r="M82" i="5"/>
  <c r="N82" i="5"/>
  <c r="C21" i="17" l="1"/>
  <c r="G39" i="1"/>
  <c r="C82" i="5"/>
  <c r="B59" i="14" l="1"/>
  <c r="B58" i="14"/>
  <c r="B57" i="14"/>
  <c r="B56" i="14"/>
  <c r="B55" i="14"/>
  <c r="B54" i="14"/>
  <c r="B53" i="14"/>
  <c r="B49" i="14"/>
  <c r="B48" i="14"/>
  <c r="B47" i="14"/>
  <c r="B46" i="14"/>
  <c r="B45" i="14"/>
  <c r="B44" i="14"/>
  <c r="B43" i="14"/>
  <c r="B42" i="14"/>
  <c r="B41" i="14"/>
  <c r="B40" i="14"/>
  <c r="B39" i="14"/>
  <c r="B38" i="14"/>
  <c r="B37" i="14"/>
  <c r="B36" i="14"/>
  <c r="B35" i="14"/>
  <c r="B30" i="14"/>
  <c r="B29" i="14"/>
  <c r="B28" i="14"/>
  <c r="B27" i="14"/>
  <c r="B26" i="14"/>
  <c r="B25" i="14"/>
  <c r="B24" i="14"/>
  <c r="B23" i="14"/>
  <c r="B22" i="14"/>
  <c r="B21" i="14"/>
  <c r="B18" i="14"/>
  <c r="B17" i="14"/>
  <c r="B16" i="14"/>
  <c r="B15" i="14"/>
  <c r="B14" i="14"/>
  <c r="B13" i="14"/>
  <c r="B12" i="14"/>
  <c r="B11" i="14"/>
  <c r="B10" i="14"/>
  <c r="B9" i="14"/>
  <c r="C53" i="13"/>
  <c r="D53" i="13"/>
  <c r="E53" i="13"/>
  <c r="F53" i="13"/>
  <c r="G53" i="13"/>
  <c r="H53" i="13"/>
  <c r="I53" i="13"/>
  <c r="J53" i="13"/>
  <c r="K53" i="13"/>
  <c r="L53" i="13"/>
  <c r="M53" i="13"/>
  <c r="N53" i="13"/>
  <c r="O53" i="13"/>
  <c r="B59" i="13"/>
  <c r="B54" i="13"/>
  <c r="B55" i="13"/>
  <c r="B56" i="13"/>
  <c r="B57" i="13"/>
  <c r="B58" i="13"/>
  <c r="B53" i="13"/>
  <c r="C35" i="13"/>
  <c r="D35" i="13"/>
  <c r="E35" i="13"/>
  <c r="F35" i="13"/>
  <c r="G35" i="13"/>
  <c r="H35" i="13"/>
  <c r="I35" i="13"/>
  <c r="J35" i="13"/>
  <c r="K35" i="13"/>
  <c r="L35" i="13"/>
  <c r="M35" i="13"/>
  <c r="N35" i="13"/>
  <c r="C36" i="13"/>
  <c r="D36" i="13"/>
  <c r="E36" i="13"/>
  <c r="F36" i="13"/>
  <c r="G36" i="13"/>
  <c r="H36" i="13"/>
  <c r="I36" i="13"/>
  <c r="J36" i="13"/>
  <c r="K36" i="13"/>
  <c r="L36" i="13"/>
  <c r="M36" i="13"/>
  <c r="N36" i="13"/>
  <c r="C37" i="13"/>
  <c r="D37" i="13"/>
  <c r="E37" i="13"/>
  <c r="F37" i="13"/>
  <c r="G37" i="13"/>
  <c r="H37" i="13"/>
  <c r="I37" i="13"/>
  <c r="J37" i="13"/>
  <c r="K37" i="13"/>
  <c r="L37" i="13"/>
  <c r="M37" i="13"/>
  <c r="N37" i="13"/>
  <c r="C38" i="13"/>
  <c r="D38" i="13"/>
  <c r="E38" i="13"/>
  <c r="F38" i="13"/>
  <c r="G38" i="13"/>
  <c r="H38" i="13"/>
  <c r="I38" i="13"/>
  <c r="J38" i="13"/>
  <c r="K38" i="13"/>
  <c r="L38" i="13"/>
  <c r="M38" i="13"/>
  <c r="N38" i="13"/>
  <c r="C39" i="13"/>
  <c r="D39" i="13"/>
  <c r="E39" i="13"/>
  <c r="F39" i="13"/>
  <c r="G39" i="13"/>
  <c r="H39" i="13"/>
  <c r="I39" i="13"/>
  <c r="J39" i="13"/>
  <c r="K39" i="13"/>
  <c r="L39" i="13"/>
  <c r="M39" i="13"/>
  <c r="N39" i="13"/>
  <c r="C40" i="13"/>
  <c r="D40" i="13"/>
  <c r="E40" i="13"/>
  <c r="F40" i="13"/>
  <c r="G40" i="13"/>
  <c r="H40" i="13"/>
  <c r="I40" i="13"/>
  <c r="J40" i="13"/>
  <c r="K40" i="13"/>
  <c r="L40" i="13"/>
  <c r="M40" i="13"/>
  <c r="N40" i="13"/>
  <c r="C41" i="13"/>
  <c r="D41" i="13"/>
  <c r="E41" i="13"/>
  <c r="F41" i="13"/>
  <c r="G41" i="13"/>
  <c r="H41" i="13"/>
  <c r="I41" i="13"/>
  <c r="J41" i="13"/>
  <c r="K41" i="13"/>
  <c r="L41" i="13"/>
  <c r="M41" i="13"/>
  <c r="N41" i="13"/>
  <c r="C42" i="13"/>
  <c r="D42" i="13"/>
  <c r="E42" i="13"/>
  <c r="F42" i="13"/>
  <c r="G42" i="13"/>
  <c r="H42" i="13"/>
  <c r="I42" i="13"/>
  <c r="J42" i="13"/>
  <c r="K42" i="13"/>
  <c r="L42" i="13"/>
  <c r="M42" i="13"/>
  <c r="N42" i="13"/>
  <c r="C43" i="13"/>
  <c r="D43" i="13"/>
  <c r="E43" i="13"/>
  <c r="F43" i="13"/>
  <c r="G43" i="13"/>
  <c r="H43" i="13"/>
  <c r="I43" i="13"/>
  <c r="J43" i="13"/>
  <c r="K43" i="13"/>
  <c r="L43" i="13"/>
  <c r="M43" i="13"/>
  <c r="N43" i="13"/>
  <c r="C44" i="13"/>
  <c r="D44" i="13"/>
  <c r="E44" i="13"/>
  <c r="F44" i="13"/>
  <c r="G44" i="13"/>
  <c r="H44" i="13"/>
  <c r="I44" i="13"/>
  <c r="J44" i="13"/>
  <c r="K44" i="13"/>
  <c r="L44" i="13"/>
  <c r="M44" i="13"/>
  <c r="N44" i="13"/>
  <c r="C45" i="13"/>
  <c r="D45" i="13"/>
  <c r="E45" i="13"/>
  <c r="F45" i="13"/>
  <c r="G45" i="13"/>
  <c r="H45" i="13"/>
  <c r="I45" i="13"/>
  <c r="J45" i="13"/>
  <c r="K45" i="13"/>
  <c r="L45" i="13"/>
  <c r="M45" i="13"/>
  <c r="N45" i="13"/>
  <c r="C46" i="13"/>
  <c r="D46" i="13"/>
  <c r="E46" i="13"/>
  <c r="F46" i="13"/>
  <c r="G46" i="13"/>
  <c r="H46" i="13"/>
  <c r="I46" i="13"/>
  <c r="J46" i="13"/>
  <c r="K46" i="13"/>
  <c r="L46" i="13"/>
  <c r="M46" i="13"/>
  <c r="N46" i="13"/>
  <c r="C47" i="13"/>
  <c r="D47" i="13"/>
  <c r="E47" i="13"/>
  <c r="F47" i="13"/>
  <c r="G47" i="13"/>
  <c r="H47" i="13"/>
  <c r="I47" i="13"/>
  <c r="J47" i="13"/>
  <c r="K47" i="13"/>
  <c r="L47" i="13"/>
  <c r="M47" i="13"/>
  <c r="N47" i="13"/>
  <c r="C48" i="13"/>
  <c r="D48" i="13"/>
  <c r="E48" i="13"/>
  <c r="F48" i="13"/>
  <c r="G48" i="13"/>
  <c r="H48" i="13"/>
  <c r="I48" i="13"/>
  <c r="J48" i="13"/>
  <c r="K48" i="13"/>
  <c r="L48" i="13"/>
  <c r="M48" i="13"/>
  <c r="N48" i="13"/>
  <c r="C49" i="13"/>
  <c r="D49" i="13"/>
  <c r="E49" i="13"/>
  <c r="F49" i="13"/>
  <c r="G49" i="13"/>
  <c r="H49" i="13"/>
  <c r="I49" i="13"/>
  <c r="J49" i="13"/>
  <c r="K49" i="13"/>
  <c r="L49" i="13"/>
  <c r="M49" i="13"/>
  <c r="N49" i="13"/>
  <c r="B48" i="13"/>
  <c r="B49" i="13"/>
  <c r="B36" i="13"/>
  <c r="B37" i="13"/>
  <c r="B38" i="13"/>
  <c r="B39" i="13"/>
  <c r="B40" i="13"/>
  <c r="B41" i="13"/>
  <c r="B42" i="13"/>
  <c r="B43" i="13"/>
  <c r="B44" i="13"/>
  <c r="B45" i="13"/>
  <c r="B46" i="13"/>
  <c r="B47" i="13"/>
  <c r="B35" i="13"/>
  <c r="B30" i="13"/>
  <c r="B29" i="13"/>
  <c r="B28" i="13"/>
  <c r="B27" i="13"/>
  <c r="B26" i="13"/>
  <c r="B25" i="13"/>
  <c r="B24" i="13"/>
  <c r="B23" i="13"/>
  <c r="B22" i="13"/>
  <c r="B21" i="13"/>
  <c r="B18" i="13"/>
  <c r="B17" i="13"/>
  <c r="B16" i="13"/>
  <c r="B15" i="13"/>
  <c r="B14" i="13"/>
  <c r="B13" i="13"/>
  <c r="B12" i="13"/>
  <c r="B11" i="13"/>
  <c r="B10" i="13"/>
  <c r="B9" i="13"/>
  <c r="L50" i="13" l="1"/>
  <c r="H50" i="13"/>
  <c r="N50" i="13"/>
  <c r="J50" i="13"/>
  <c r="F50" i="13"/>
  <c r="D50" i="13"/>
  <c r="M50" i="13"/>
  <c r="I50" i="13"/>
  <c r="E50" i="13"/>
  <c r="C50" i="13"/>
  <c r="K50" i="13"/>
  <c r="G50" i="13"/>
  <c r="AB17" i="12"/>
  <c r="D12" i="6" l="1"/>
  <c r="E12" i="6"/>
  <c r="F12" i="6"/>
  <c r="G12" i="6"/>
  <c r="H12" i="6"/>
  <c r="I12" i="6"/>
  <c r="J12" i="6"/>
  <c r="K12" i="6"/>
  <c r="L12" i="6"/>
  <c r="M12" i="6"/>
  <c r="N12" i="6"/>
  <c r="C12" i="6"/>
  <c r="O12" i="6" l="1"/>
  <c r="AB25" i="12"/>
  <c r="AB26" i="12"/>
  <c r="O25" i="12"/>
  <c r="O26" i="12"/>
  <c r="O17" i="12"/>
  <c r="C8" i="11"/>
  <c r="C85" i="10"/>
  <c r="C84" i="10"/>
  <c r="C83" i="10"/>
  <c r="C65" i="10"/>
  <c r="C64" i="10"/>
  <c r="C63" i="10"/>
  <c r="C45" i="10"/>
  <c r="C44" i="10"/>
  <c r="C43" i="10"/>
  <c r="C25" i="10"/>
  <c r="C24" i="10"/>
  <c r="C23" i="10"/>
  <c r="C5" i="10"/>
  <c r="C4" i="10"/>
  <c r="C3" i="10"/>
  <c r="K54" i="10" l="1"/>
  <c r="L18" i="10"/>
  <c r="E89" i="10"/>
  <c r="E31" i="8" s="1"/>
  <c r="E57" i="13" s="1"/>
  <c r="C93" i="10"/>
  <c r="M97" i="10"/>
  <c r="D58" i="10"/>
  <c r="M89" i="10"/>
  <c r="M31" i="8" s="1"/>
  <c r="M57" i="13" s="1"/>
  <c r="G97" i="10"/>
  <c r="I93" i="10"/>
  <c r="E97" i="10"/>
  <c r="G50" i="10"/>
  <c r="I18" i="10"/>
  <c r="E49" i="10"/>
  <c r="E30" i="8" s="1"/>
  <c r="E56" i="13" s="1"/>
  <c r="K50" i="10"/>
  <c r="H58" i="10"/>
  <c r="G89" i="10"/>
  <c r="G31" i="8" s="1"/>
  <c r="G57" i="13" s="1"/>
  <c r="K93" i="10"/>
  <c r="K10" i="10"/>
  <c r="D53" i="10"/>
  <c r="N98" i="10"/>
  <c r="I89" i="10"/>
  <c r="I31" i="8" s="1"/>
  <c r="I57" i="13" s="1"/>
  <c r="E93" i="10"/>
  <c r="M93" i="10"/>
  <c r="I97" i="10"/>
  <c r="L58" i="10"/>
  <c r="H53" i="10"/>
  <c r="N57" i="10"/>
  <c r="D78" i="10"/>
  <c r="K89" i="10"/>
  <c r="K31" i="8" s="1"/>
  <c r="K57" i="13" s="1"/>
  <c r="G93" i="10"/>
  <c r="C97" i="10"/>
  <c r="K97" i="10"/>
  <c r="D73" i="10"/>
  <c r="H77" i="10"/>
  <c r="L70" i="10"/>
  <c r="K78" i="10"/>
  <c r="G78" i="10"/>
  <c r="C78" i="10"/>
  <c r="K74" i="10"/>
  <c r="G74" i="10"/>
  <c r="C74" i="10"/>
  <c r="K70" i="10"/>
  <c r="G70" i="10"/>
  <c r="C70" i="10"/>
  <c r="C71" i="10" s="1"/>
  <c r="K77" i="10"/>
  <c r="G77" i="10"/>
  <c r="C77" i="10"/>
  <c r="K73" i="10"/>
  <c r="G73" i="10"/>
  <c r="C73" i="10"/>
  <c r="K69" i="10"/>
  <c r="K32" i="8" s="1"/>
  <c r="K58" i="13" s="1"/>
  <c r="G69" i="10"/>
  <c r="G32" i="8" s="1"/>
  <c r="G58" i="13" s="1"/>
  <c r="C69" i="10"/>
  <c r="C32" i="8" s="1"/>
  <c r="C58" i="13" s="1"/>
  <c r="N78" i="10"/>
  <c r="J78" i="10"/>
  <c r="F78" i="10"/>
  <c r="N74" i="10"/>
  <c r="J74" i="10"/>
  <c r="F74" i="10"/>
  <c r="N70" i="10"/>
  <c r="J70" i="10"/>
  <c r="F70" i="10"/>
  <c r="N77" i="10"/>
  <c r="J77" i="10"/>
  <c r="F77" i="10"/>
  <c r="N73" i="10"/>
  <c r="J73" i="10"/>
  <c r="F73" i="10"/>
  <c r="N69" i="10"/>
  <c r="N32" i="8" s="1"/>
  <c r="N58" i="13" s="1"/>
  <c r="J69" i="10"/>
  <c r="J32" i="8" s="1"/>
  <c r="J58" i="13" s="1"/>
  <c r="F69" i="10"/>
  <c r="F32" i="8" s="1"/>
  <c r="F58" i="13" s="1"/>
  <c r="M78" i="10"/>
  <c r="I78" i="10"/>
  <c r="E78" i="10"/>
  <c r="M74" i="10"/>
  <c r="I74" i="10"/>
  <c r="E74" i="10"/>
  <c r="M70" i="10"/>
  <c r="I70" i="10"/>
  <c r="E70" i="10"/>
  <c r="M77" i="10"/>
  <c r="I77" i="10"/>
  <c r="E77" i="10"/>
  <c r="M73" i="10"/>
  <c r="I73" i="10"/>
  <c r="E73" i="10"/>
  <c r="M69" i="10"/>
  <c r="M32" i="8" s="1"/>
  <c r="M58" i="13" s="1"/>
  <c r="I69" i="10"/>
  <c r="I32" i="8" s="1"/>
  <c r="I58" i="13" s="1"/>
  <c r="E69" i="10"/>
  <c r="E32" i="8" s="1"/>
  <c r="E58" i="13" s="1"/>
  <c r="D77" i="10"/>
  <c r="L74" i="10"/>
  <c r="E14" i="10"/>
  <c r="I49" i="10"/>
  <c r="I30" i="8" s="1"/>
  <c r="I56" i="13" s="1"/>
  <c r="L53" i="10"/>
  <c r="C54" i="10"/>
  <c r="J57" i="10"/>
  <c r="D69" i="10"/>
  <c r="D32" i="8" s="1"/>
  <c r="D58" i="13" s="1"/>
  <c r="H73" i="10"/>
  <c r="L77" i="10"/>
  <c r="D74" i="10"/>
  <c r="H78" i="10"/>
  <c r="L69" i="10"/>
  <c r="L32" i="8" s="1"/>
  <c r="L58" i="13" s="1"/>
  <c r="H70" i="10"/>
  <c r="N17" i="10"/>
  <c r="G10" i="10"/>
  <c r="K58" i="10"/>
  <c r="G58" i="10"/>
  <c r="C58" i="10"/>
  <c r="G57" i="10"/>
  <c r="K57" i="10"/>
  <c r="N54" i="10"/>
  <c r="J54" i="10"/>
  <c r="F54" i="10"/>
  <c r="N50" i="10"/>
  <c r="J50" i="10"/>
  <c r="F50" i="10"/>
  <c r="C57" i="10"/>
  <c r="K53" i="10"/>
  <c r="G53" i="10"/>
  <c r="C53" i="10"/>
  <c r="L49" i="10"/>
  <c r="L30" i="8" s="1"/>
  <c r="L56" i="13" s="1"/>
  <c r="H49" i="10"/>
  <c r="H30" i="8" s="1"/>
  <c r="H56" i="13" s="1"/>
  <c r="D49" i="10"/>
  <c r="D30" i="8" s="1"/>
  <c r="D56" i="13" s="1"/>
  <c r="N58" i="10"/>
  <c r="J58" i="10"/>
  <c r="F58" i="10"/>
  <c r="D57" i="10"/>
  <c r="H57" i="10"/>
  <c r="L57" i="10"/>
  <c r="M54" i="10"/>
  <c r="I54" i="10"/>
  <c r="E54" i="10"/>
  <c r="M50" i="10"/>
  <c r="I50" i="10"/>
  <c r="E50" i="10"/>
  <c r="N53" i="10"/>
  <c r="J53" i="10"/>
  <c r="F53" i="10"/>
  <c r="C49" i="10"/>
  <c r="C30" i="8" s="1"/>
  <c r="C56" i="13" s="1"/>
  <c r="K49" i="10"/>
  <c r="K30" i="8" s="1"/>
  <c r="K56" i="13" s="1"/>
  <c r="G49" i="10"/>
  <c r="G30" i="8" s="1"/>
  <c r="G56" i="13" s="1"/>
  <c r="M58" i="10"/>
  <c r="I58" i="10"/>
  <c r="E58" i="10"/>
  <c r="E57" i="10"/>
  <c r="I57" i="10"/>
  <c r="M57" i="10"/>
  <c r="L54" i="10"/>
  <c r="H54" i="10"/>
  <c r="D54" i="10"/>
  <c r="L50" i="10"/>
  <c r="H50" i="10"/>
  <c r="D50" i="10"/>
  <c r="M53" i="10"/>
  <c r="I53" i="10"/>
  <c r="E53" i="10"/>
  <c r="N49" i="10"/>
  <c r="N30" i="8" s="1"/>
  <c r="N56" i="13" s="1"/>
  <c r="J49" i="10"/>
  <c r="J30" i="8" s="1"/>
  <c r="J56" i="13" s="1"/>
  <c r="F49" i="10"/>
  <c r="F30" i="8" s="1"/>
  <c r="F56" i="13" s="1"/>
  <c r="M49" i="10"/>
  <c r="M30" i="8" s="1"/>
  <c r="M56" i="13" s="1"/>
  <c r="C50" i="10"/>
  <c r="C51" i="10" s="1"/>
  <c r="D51" i="10" s="1"/>
  <c r="G54" i="10"/>
  <c r="F57" i="10"/>
  <c r="H69" i="10"/>
  <c r="H32" i="8" s="1"/>
  <c r="H58" i="13" s="1"/>
  <c r="L73" i="10"/>
  <c r="D70" i="10"/>
  <c r="H74" i="10"/>
  <c r="L78" i="10"/>
  <c r="J13" i="10"/>
  <c r="E18" i="10"/>
  <c r="D89" i="10"/>
  <c r="D31" i="8" s="1"/>
  <c r="D57" i="13" s="1"/>
  <c r="E90" i="10"/>
  <c r="G90" i="10"/>
  <c r="I90" i="10"/>
  <c r="K90" i="10"/>
  <c r="M90" i="10"/>
  <c r="C94" i="10"/>
  <c r="E94" i="10"/>
  <c r="G94" i="10"/>
  <c r="I94" i="10"/>
  <c r="K94" i="10"/>
  <c r="M94" i="10"/>
  <c r="C98" i="10"/>
  <c r="E98" i="10"/>
  <c r="G98" i="10"/>
  <c r="I98" i="10"/>
  <c r="K98" i="10"/>
  <c r="M98" i="10"/>
  <c r="E9" i="10"/>
  <c r="E28" i="8" s="1"/>
  <c r="E54" i="13" s="1"/>
  <c r="N13" i="10"/>
  <c r="C90" i="10"/>
  <c r="C91" i="10" s="1"/>
  <c r="F89" i="10"/>
  <c r="F31" i="8" s="1"/>
  <c r="F57" i="13" s="1"/>
  <c r="H89" i="10"/>
  <c r="H31" i="8" s="1"/>
  <c r="H57" i="13" s="1"/>
  <c r="J89" i="10"/>
  <c r="J31" i="8" s="1"/>
  <c r="J57" i="13" s="1"/>
  <c r="L89" i="10"/>
  <c r="L31" i="8" s="1"/>
  <c r="L57" i="13" s="1"/>
  <c r="N89" i="10"/>
  <c r="N31" i="8" s="1"/>
  <c r="N57" i="13" s="1"/>
  <c r="D93" i="10"/>
  <c r="F93" i="10"/>
  <c r="H93" i="10"/>
  <c r="J93" i="10"/>
  <c r="L93" i="10"/>
  <c r="N93" i="10"/>
  <c r="D97" i="10"/>
  <c r="F97" i="10"/>
  <c r="H97" i="10"/>
  <c r="J97" i="10"/>
  <c r="L97" i="10"/>
  <c r="N97" i="10"/>
  <c r="D90" i="10"/>
  <c r="F90" i="10"/>
  <c r="H90" i="10"/>
  <c r="J90" i="10"/>
  <c r="L90" i="10"/>
  <c r="N90" i="10"/>
  <c r="D94" i="10"/>
  <c r="F94" i="10"/>
  <c r="H94" i="10"/>
  <c r="J94" i="10"/>
  <c r="L94" i="10"/>
  <c r="N94" i="10"/>
  <c r="D98" i="10"/>
  <c r="F98" i="10"/>
  <c r="H98" i="10"/>
  <c r="J98" i="10"/>
  <c r="L98" i="10"/>
  <c r="J9" i="10"/>
  <c r="J28" i="8" s="1"/>
  <c r="J54" i="13" s="1"/>
  <c r="N9" i="10"/>
  <c r="N28" i="8" s="1"/>
  <c r="N54" i="13" s="1"/>
  <c r="F17" i="10"/>
  <c r="I14" i="10"/>
  <c r="M18" i="10"/>
  <c r="C10" i="10"/>
  <c r="C11" i="10" s="1"/>
  <c r="F13" i="10"/>
  <c r="J17" i="10"/>
  <c r="M14" i="10"/>
  <c r="C9" i="10"/>
  <c r="C28" i="8" s="1"/>
  <c r="C54" i="13" s="1"/>
  <c r="D9" i="10"/>
  <c r="D28" i="8" s="1"/>
  <c r="D54" i="13" s="1"/>
  <c r="K9" i="10"/>
  <c r="K28" i="8" s="1"/>
  <c r="K54" i="13" s="1"/>
  <c r="D10" i="10"/>
  <c r="H10" i="10"/>
  <c r="L10" i="10"/>
  <c r="C13" i="10"/>
  <c r="G13" i="10"/>
  <c r="K13" i="10"/>
  <c r="C17" i="10"/>
  <c r="G17" i="10"/>
  <c r="K17" i="10"/>
  <c r="N10" i="10"/>
  <c r="F14" i="10"/>
  <c r="J14" i="10"/>
  <c r="N14" i="10"/>
  <c r="F18" i="10"/>
  <c r="J18" i="10"/>
  <c r="N18" i="10"/>
  <c r="G9" i="10"/>
  <c r="G28" i="8" s="1"/>
  <c r="G54" i="13" s="1"/>
  <c r="H9" i="10"/>
  <c r="H28" i="8" s="1"/>
  <c r="H54" i="13" s="1"/>
  <c r="L9" i="10"/>
  <c r="L28" i="8" s="1"/>
  <c r="L54" i="13" s="1"/>
  <c r="E10" i="10"/>
  <c r="I10" i="10"/>
  <c r="M10" i="10"/>
  <c r="D13" i="10"/>
  <c r="H13" i="10"/>
  <c r="L13" i="10"/>
  <c r="D17" i="10"/>
  <c r="H17" i="10"/>
  <c r="L17" i="10"/>
  <c r="C14" i="10"/>
  <c r="G14" i="10"/>
  <c r="K14" i="10"/>
  <c r="C18" i="10"/>
  <c r="G18" i="10"/>
  <c r="K18" i="10"/>
  <c r="F9" i="10"/>
  <c r="F28" i="8" s="1"/>
  <c r="F54" i="13" s="1"/>
  <c r="I9" i="10"/>
  <c r="I54" i="13" s="1"/>
  <c r="M9" i="10"/>
  <c r="M28" i="8" s="1"/>
  <c r="M54" i="13" s="1"/>
  <c r="F10" i="10"/>
  <c r="J10" i="10"/>
  <c r="E13" i="10"/>
  <c r="I13" i="10"/>
  <c r="M13" i="10"/>
  <c r="E17" i="10"/>
  <c r="I17" i="10"/>
  <c r="M17" i="10"/>
  <c r="D14" i="10"/>
  <c r="H14" i="10"/>
  <c r="L14" i="10"/>
  <c r="D18" i="10"/>
  <c r="H18" i="10"/>
  <c r="M37" i="10"/>
  <c r="K30" i="10"/>
  <c r="J34" i="10"/>
  <c r="N38" i="10"/>
  <c r="N29" i="10"/>
  <c r="N29" i="8" s="1"/>
  <c r="N55" i="13" s="1"/>
  <c r="N33" i="10"/>
  <c r="F37" i="10"/>
  <c r="D30" i="10"/>
  <c r="H30" i="10"/>
  <c r="L30" i="10"/>
  <c r="C34" i="10"/>
  <c r="G34" i="10"/>
  <c r="K34" i="10"/>
  <c r="C38" i="10"/>
  <c r="G38" i="10"/>
  <c r="K38" i="10"/>
  <c r="C29" i="10"/>
  <c r="C29" i="8" s="1"/>
  <c r="C55" i="13" s="1"/>
  <c r="G29" i="10"/>
  <c r="G29" i="8" s="1"/>
  <c r="G55" i="13" s="1"/>
  <c r="K29" i="10"/>
  <c r="K29" i="8" s="1"/>
  <c r="K55" i="13" s="1"/>
  <c r="C33" i="10"/>
  <c r="C89" i="10" s="1"/>
  <c r="C31" i="8" s="1"/>
  <c r="C57" i="13" s="1"/>
  <c r="G33" i="10"/>
  <c r="K33" i="10"/>
  <c r="C37" i="10"/>
  <c r="G37" i="10"/>
  <c r="K37" i="10"/>
  <c r="C30" i="10"/>
  <c r="N34" i="10"/>
  <c r="F38" i="10"/>
  <c r="F29" i="10"/>
  <c r="F29" i="8" s="1"/>
  <c r="F55" i="13" s="1"/>
  <c r="J33" i="10"/>
  <c r="N37" i="10"/>
  <c r="E30" i="10"/>
  <c r="I30" i="10"/>
  <c r="I24" i="11" s="1"/>
  <c r="M30" i="10"/>
  <c r="D34" i="10"/>
  <c r="H34" i="10"/>
  <c r="L34" i="10"/>
  <c r="D38" i="10"/>
  <c r="H38" i="10"/>
  <c r="L38" i="10"/>
  <c r="D29" i="10"/>
  <c r="D29" i="8" s="1"/>
  <c r="D55" i="13" s="1"/>
  <c r="H29" i="10"/>
  <c r="H29" i="8" s="1"/>
  <c r="H55" i="13" s="1"/>
  <c r="L29" i="10"/>
  <c r="L29" i="8" s="1"/>
  <c r="L55" i="13" s="1"/>
  <c r="D33" i="10"/>
  <c r="H33" i="10"/>
  <c r="L33" i="10"/>
  <c r="D37" i="10"/>
  <c r="H37" i="10"/>
  <c r="L37" i="10"/>
  <c r="G30" i="10"/>
  <c r="F34" i="10"/>
  <c r="J38" i="10"/>
  <c r="J29" i="10"/>
  <c r="J29" i="8" s="1"/>
  <c r="J55" i="13" s="1"/>
  <c r="F33" i="10"/>
  <c r="J37" i="10"/>
  <c r="F30" i="10"/>
  <c r="J30" i="10"/>
  <c r="N30" i="10"/>
  <c r="E34" i="10"/>
  <c r="I34" i="10"/>
  <c r="M34" i="10"/>
  <c r="E38" i="10"/>
  <c r="I38" i="10"/>
  <c r="M38" i="10"/>
  <c r="E29" i="10"/>
  <c r="E29" i="8" s="1"/>
  <c r="E55" i="13" s="1"/>
  <c r="I29" i="10"/>
  <c r="I29" i="8" s="1"/>
  <c r="I55" i="13" s="1"/>
  <c r="M29" i="10"/>
  <c r="M29" i="8" s="1"/>
  <c r="M55" i="13" s="1"/>
  <c r="E33" i="10"/>
  <c r="I33" i="10"/>
  <c r="M33" i="10"/>
  <c r="E37" i="10"/>
  <c r="I37" i="10"/>
  <c r="O16" i="11"/>
  <c r="K24" i="11" l="1"/>
  <c r="O70" i="10"/>
  <c r="H24" i="11"/>
  <c r="O90" i="10"/>
  <c r="O9" i="10"/>
  <c r="E51" i="10"/>
  <c r="F51" i="10" s="1"/>
  <c r="G51" i="10" s="1"/>
  <c r="H51" i="10" s="1"/>
  <c r="I51" i="10" s="1"/>
  <c r="J51" i="10" s="1"/>
  <c r="K51" i="10" s="1"/>
  <c r="L51" i="10" s="1"/>
  <c r="M51" i="10" s="1"/>
  <c r="N51" i="10" s="1"/>
  <c r="C55" i="10" s="1"/>
  <c r="D55" i="10" s="1"/>
  <c r="E55" i="10" s="1"/>
  <c r="F55" i="10" s="1"/>
  <c r="G55" i="10" s="1"/>
  <c r="H55" i="10" s="1"/>
  <c r="I55" i="10" s="1"/>
  <c r="J55" i="10" s="1"/>
  <c r="K55" i="10" s="1"/>
  <c r="L55" i="10" s="1"/>
  <c r="M55" i="10" s="1"/>
  <c r="N55" i="10" s="1"/>
  <c r="C59" i="10" s="1"/>
  <c r="D59" i="10" s="1"/>
  <c r="E59" i="10" s="1"/>
  <c r="F59" i="10" s="1"/>
  <c r="G59" i="10" s="1"/>
  <c r="H59" i="10" s="1"/>
  <c r="I59" i="10" s="1"/>
  <c r="J59" i="10" s="1"/>
  <c r="K59" i="10" s="1"/>
  <c r="L59" i="10" s="1"/>
  <c r="M59" i="10" s="1"/>
  <c r="N59" i="10" s="1"/>
  <c r="H24" i="12"/>
  <c r="D11" i="10"/>
  <c r="E11" i="10" s="1"/>
  <c r="F11" i="10" s="1"/>
  <c r="G11" i="10" s="1"/>
  <c r="H11" i="10" s="1"/>
  <c r="I11" i="10" s="1"/>
  <c r="J11" i="10" s="1"/>
  <c r="K11" i="10" s="1"/>
  <c r="L11" i="10" s="1"/>
  <c r="M11" i="10" s="1"/>
  <c r="N11" i="10" s="1"/>
  <c r="AA24" i="12"/>
  <c r="J24" i="12"/>
  <c r="I24" i="12"/>
  <c r="V24" i="12"/>
  <c r="O57" i="10"/>
  <c r="G29" i="9" s="1"/>
  <c r="G56" i="14" s="1"/>
  <c r="O50" i="10"/>
  <c r="P24" i="12"/>
  <c r="O94" i="10"/>
  <c r="O10" i="10"/>
  <c r="O98" i="10"/>
  <c r="O93" i="10"/>
  <c r="E30" i="9" s="1"/>
  <c r="E57" i="14" s="1"/>
  <c r="R24" i="12"/>
  <c r="O53" i="10"/>
  <c r="E29" i="9" s="1"/>
  <c r="E56" i="14" s="1"/>
  <c r="O58" i="10"/>
  <c r="F24" i="11"/>
  <c r="Y24" i="12"/>
  <c r="O69" i="10"/>
  <c r="O73" i="10"/>
  <c r="E31" i="9" s="1"/>
  <c r="E58" i="14" s="1"/>
  <c r="O74" i="10"/>
  <c r="O78" i="10"/>
  <c r="O77" i="10"/>
  <c r="G31" i="9" s="1"/>
  <c r="G58" i="14" s="1"/>
  <c r="O49" i="10"/>
  <c r="D24" i="11"/>
  <c r="U24" i="12"/>
  <c r="D24" i="12"/>
  <c r="K24" i="12"/>
  <c r="W24" i="12"/>
  <c r="F24" i="12"/>
  <c r="D71" i="10"/>
  <c r="E71" i="10" s="1"/>
  <c r="F71" i="10" s="1"/>
  <c r="G71" i="10" s="1"/>
  <c r="H71" i="10" s="1"/>
  <c r="I71" i="10" s="1"/>
  <c r="J71" i="10" s="1"/>
  <c r="K71" i="10" s="1"/>
  <c r="L71" i="10" s="1"/>
  <c r="M71" i="10" s="1"/>
  <c r="N71" i="10" s="1"/>
  <c r="C75" i="10" s="1"/>
  <c r="D75" i="10" s="1"/>
  <c r="E75" i="10" s="1"/>
  <c r="F75" i="10" s="1"/>
  <c r="G75" i="10" s="1"/>
  <c r="H75" i="10" s="1"/>
  <c r="I75" i="10" s="1"/>
  <c r="J75" i="10" s="1"/>
  <c r="K75" i="10" s="1"/>
  <c r="L75" i="10" s="1"/>
  <c r="M75" i="10" s="1"/>
  <c r="N75" i="10" s="1"/>
  <c r="C79" i="10" s="1"/>
  <c r="D79" i="10" s="1"/>
  <c r="E79" i="10" s="1"/>
  <c r="F79" i="10" s="1"/>
  <c r="G79" i="10" s="1"/>
  <c r="H79" i="10" s="1"/>
  <c r="I79" i="10" s="1"/>
  <c r="J79" i="10" s="1"/>
  <c r="K79" i="10" s="1"/>
  <c r="L79" i="10" s="1"/>
  <c r="M79" i="10" s="1"/>
  <c r="N79" i="10" s="1"/>
  <c r="Q24" i="12"/>
  <c r="X24" i="12"/>
  <c r="G24" i="12"/>
  <c r="S24" i="12"/>
  <c r="O54" i="10"/>
  <c r="G24" i="11"/>
  <c r="L24" i="12"/>
  <c r="T24" i="12"/>
  <c r="C24" i="12"/>
  <c r="N24" i="12"/>
  <c r="M24" i="12"/>
  <c r="Z24" i="12"/>
  <c r="O97" i="10"/>
  <c r="G30" i="9" s="1"/>
  <c r="G57" i="14" s="1"/>
  <c r="D91" i="10"/>
  <c r="E91" i="10" s="1"/>
  <c r="F91" i="10" s="1"/>
  <c r="G91" i="10" s="1"/>
  <c r="H91" i="10" s="1"/>
  <c r="I91" i="10" s="1"/>
  <c r="J91" i="10" s="1"/>
  <c r="K91" i="10" s="1"/>
  <c r="L91" i="10" s="1"/>
  <c r="M91" i="10" s="1"/>
  <c r="N91" i="10" s="1"/>
  <c r="C95" i="10" s="1"/>
  <c r="D95" i="10" s="1"/>
  <c r="E95" i="10" s="1"/>
  <c r="F95" i="10" s="1"/>
  <c r="G95" i="10" s="1"/>
  <c r="H95" i="10" s="1"/>
  <c r="I95" i="10" s="1"/>
  <c r="J95" i="10" s="1"/>
  <c r="K95" i="10" s="1"/>
  <c r="L95" i="10" s="1"/>
  <c r="M95" i="10" s="1"/>
  <c r="N95" i="10" s="1"/>
  <c r="C99" i="10" s="1"/>
  <c r="D99" i="10" s="1"/>
  <c r="E99" i="10" s="1"/>
  <c r="F99" i="10" s="1"/>
  <c r="G99" i="10" s="1"/>
  <c r="H99" i="10" s="1"/>
  <c r="I99" i="10" s="1"/>
  <c r="J99" i="10" s="1"/>
  <c r="K99" i="10" s="1"/>
  <c r="L99" i="10" s="1"/>
  <c r="M99" i="10" s="1"/>
  <c r="N99" i="10" s="1"/>
  <c r="E24" i="12"/>
  <c r="E24" i="11"/>
  <c r="N24" i="11"/>
  <c r="M24" i="11"/>
  <c r="C24" i="11"/>
  <c r="O17" i="10"/>
  <c r="G27" i="9" s="1"/>
  <c r="G54" i="14" s="1"/>
  <c r="O14" i="10"/>
  <c r="J24" i="11"/>
  <c r="L24" i="11"/>
  <c r="O18" i="10"/>
  <c r="O13" i="10"/>
  <c r="E27" i="9" s="1"/>
  <c r="E54" i="14" s="1"/>
  <c r="O37" i="10"/>
  <c r="G28" i="9" s="1"/>
  <c r="G55" i="14" s="1"/>
  <c r="O34" i="10"/>
  <c r="O38" i="10"/>
  <c r="O89" i="10"/>
  <c r="O33" i="10"/>
  <c r="E28" i="9" s="1"/>
  <c r="E55" i="14" s="1"/>
  <c r="O29" i="10"/>
  <c r="O17" i="11"/>
  <c r="AB24" i="12" l="1"/>
  <c r="O24" i="12"/>
  <c r="C15" i="10"/>
  <c r="D15" i="10" s="1"/>
  <c r="E15" i="10" s="1"/>
  <c r="F15" i="10" s="1"/>
  <c r="G15" i="10" s="1"/>
  <c r="H15" i="10" s="1"/>
  <c r="I15" i="10" s="1"/>
  <c r="J15" i="10" s="1"/>
  <c r="K15" i="10" s="1"/>
  <c r="L15" i="10" s="1"/>
  <c r="M15" i="10" s="1"/>
  <c r="N15" i="10" s="1"/>
  <c r="O18" i="11"/>
  <c r="C19" i="10" l="1"/>
  <c r="D19" i="10" s="1"/>
  <c r="E19" i="10" s="1"/>
  <c r="F19" i="10" s="1"/>
  <c r="G19" i="10" s="1"/>
  <c r="H19" i="10" s="1"/>
  <c r="I19" i="10" s="1"/>
  <c r="J19" i="10" s="1"/>
  <c r="K19" i="10" s="1"/>
  <c r="L19" i="10" s="1"/>
  <c r="M19" i="10" s="1"/>
  <c r="N19" i="10" s="1"/>
  <c r="O20" i="11"/>
  <c r="O21" i="11" s="1"/>
  <c r="O22" i="11" s="1"/>
  <c r="O24" i="11" l="1"/>
  <c r="O25" i="11" l="1"/>
  <c r="O26" i="11" s="1"/>
  <c r="O27" i="11" s="1"/>
  <c r="O28" i="8" l="1"/>
  <c r="O29" i="8"/>
  <c r="O30" i="8"/>
  <c r="O31" i="8"/>
  <c r="O32" i="8"/>
  <c r="O26" i="8"/>
  <c r="O10" i="8"/>
  <c r="O11" i="8"/>
  <c r="O37" i="13" s="1"/>
  <c r="C37" i="14" s="1"/>
  <c r="O12" i="8"/>
  <c r="O38" i="13" s="1"/>
  <c r="C38" i="14" s="1"/>
  <c r="O13" i="8"/>
  <c r="O14" i="8"/>
  <c r="O15" i="8"/>
  <c r="O41" i="13" s="1"/>
  <c r="C41" i="14" s="1"/>
  <c r="O16" i="8"/>
  <c r="O42" i="13" s="1"/>
  <c r="C42" i="14" s="1"/>
  <c r="O17" i="8"/>
  <c r="O18" i="8"/>
  <c r="O19" i="8"/>
  <c r="O45" i="13" s="1"/>
  <c r="C45" i="14" s="1"/>
  <c r="O20" i="8"/>
  <c r="O46" i="13" s="1"/>
  <c r="C46" i="14" s="1"/>
  <c r="O21" i="8"/>
  <c r="O22" i="8"/>
  <c r="O23" i="8"/>
  <c r="O49" i="13" s="1"/>
  <c r="C49" i="14" s="1"/>
  <c r="O9" i="8"/>
  <c r="D24" i="8"/>
  <c r="D20" i="11" s="1"/>
  <c r="E24" i="8"/>
  <c r="E20" i="11" s="1"/>
  <c r="F24" i="8"/>
  <c r="F20" i="11" s="1"/>
  <c r="G24" i="8"/>
  <c r="G20" i="11" s="1"/>
  <c r="H24" i="8"/>
  <c r="H20" i="11" s="1"/>
  <c r="I24" i="8"/>
  <c r="I20" i="11" s="1"/>
  <c r="J24" i="8"/>
  <c r="J20" i="11" s="1"/>
  <c r="K24" i="8"/>
  <c r="K20" i="11" s="1"/>
  <c r="L24" i="8"/>
  <c r="L20" i="11" s="1"/>
  <c r="M24" i="8"/>
  <c r="M20" i="11" s="1"/>
  <c r="N24" i="8"/>
  <c r="N20" i="11" s="1"/>
  <c r="C24" i="8"/>
  <c r="C27" i="7"/>
  <c r="O27" i="7" s="1"/>
  <c r="C28" i="7"/>
  <c r="O28" i="7" s="1"/>
  <c r="C29" i="7"/>
  <c r="O29" i="7" s="1"/>
  <c r="C30" i="7"/>
  <c r="O30" i="7" s="1"/>
  <c r="C26" i="7"/>
  <c r="O26" i="7" s="1"/>
  <c r="C25" i="7"/>
  <c r="O25" i="7" s="1"/>
  <c r="P31" i="7"/>
  <c r="Q31" i="7"/>
  <c r="D31" i="7"/>
  <c r="D16" i="11" s="1"/>
  <c r="E31" i="7"/>
  <c r="E16" i="11" s="1"/>
  <c r="F31" i="7"/>
  <c r="F16" i="11" s="1"/>
  <c r="G31" i="7"/>
  <c r="G16" i="11" s="1"/>
  <c r="H31" i="7"/>
  <c r="H16" i="11" s="1"/>
  <c r="I31" i="7"/>
  <c r="I16" i="11" s="1"/>
  <c r="J31" i="7"/>
  <c r="J16" i="11" s="1"/>
  <c r="K31" i="7"/>
  <c r="K16" i="11" s="1"/>
  <c r="L31" i="7"/>
  <c r="L16" i="11" s="1"/>
  <c r="M31" i="7"/>
  <c r="M16" i="11" s="1"/>
  <c r="N31" i="7"/>
  <c r="N16" i="11" s="1"/>
  <c r="D20" i="7"/>
  <c r="E20" i="7"/>
  <c r="C20" i="7"/>
  <c r="D13" i="7"/>
  <c r="E13" i="7"/>
  <c r="C13" i="7"/>
  <c r="C30" i="9" l="1"/>
  <c r="O57" i="13"/>
  <c r="C57" i="14" s="1"/>
  <c r="C29" i="9"/>
  <c r="O56" i="13"/>
  <c r="C56" i="14" s="1"/>
  <c r="R16" i="12"/>
  <c r="V16" i="12"/>
  <c r="Z16" i="12"/>
  <c r="S16" i="12"/>
  <c r="W16" i="12"/>
  <c r="AA16" i="12"/>
  <c r="Y16" i="12"/>
  <c r="T16" i="12"/>
  <c r="X16" i="12"/>
  <c r="P16" i="12"/>
  <c r="AB16" i="12" s="1"/>
  <c r="Q16" i="12"/>
  <c r="U16" i="12"/>
  <c r="C28" i="9"/>
  <c r="O55" i="13"/>
  <c r="C55" i="14" s="1"/>
  <c r="F16" i="12"/>
  <c r="J16" i="12"/>
  <c r="N16" i="12"/>
  <c r="G16" i="12"/>
  <c r="K16" i="12"/>
  <c r="C16" i="12"/>
  <c r="I16" i="12"/>
  <c r="D16" i="12"/>
  <c r="H16" i="12"/>
  <c r="L16" i="12"/>
  <c r="E16" i="12"/>
  <c r="M16" i="12"/>
  <c r="C31" i="9"/>
  <c r="O58" i="13"/>
  <c r="C58" i="14" s="1"/>
  <c r="C9" i="9"/>
  <c r="E9" i="9" s="1"/>
  <c r="G9" i="9" s="1"/>
  <c r="G36" i="14" s="1"/>
  <c r="O36" i="13"/>
  <c r="C36" i="14" s="1"/>
  <c r="C16" i="9"/>
  <c r="E16" i="9" s="1"/>
  <c r="G16" i="9" s="1"/>
  <c r="G43" i="14" s="1"/>
  <c r="O43" i="13"/>
  <c r="C43" i="14" s="1"/>
  <c r="C10" i="9"/>
  <c r="E10" i="9" s="1"/>
  <c r="G10" i="9" s="1"/>
  <c r="G37" i="14" s="1"/>
  <c r="E43" i="14"/>
  <c r="E36" i="14"/>
  <c r="C22" i="9"/>
  <c r="E22" i="9" s="1"/>
  <c r="C21" i="9"/>
  <c r="E21" i="9" s="1"/>
  <c r="O48" i="13"/>
  <c r="C48" i="14" s="1"/>
  <c r="C20" i="9"/>
  <c r="E20" i="9" s="1"/>
  <c r="O47" i="13"/>
  <c r="C47" i="14" s="1"/>
  <c r="C19" i="9"/>
  <c r="E19" i="9" s="1"/>
  <c r="C18" i="9"/>
  <c r="E18" i="9" s="1"/>
  <c r="C17" i="9"/>
  <c r="E17" i="9" s="1"/>
  <c r="O44" i="13"/>
  <c r="C44" i="14" s="1"/>
  <c r="C15" i="9"/>
  <c r="E15" i="9" s="1"/>
  <c r="C14" i="9"/>
  <c r="E14" i="9" s="1"/>
  <c r="C13" i="9"/>
  <c r="E13" i="9" s="1"/>
  <c r="O40" i="13"/>
  <c r="C40" i="14" s="1"/>
  <c r="C12" i="9"/>
  <c r="E12" i="9" s="1"/>
  <c r="O39" i="13"/>
  <c r="C39" i="14" s="1"/>
  <c r="C11" i="9"/>
  <c r="E11" i="9" s="1"/>
  <c r="C8" i="9"/>
  <c r="E8" i="9" s="1"/>
  <c r="E35" i="14" s="1"/>
  <c r="O35" i="13"/>
  <c r="O24" i="8"/>
  <c r="C23" i="9" s="1"/>
  <c r="C20" i="11"/>
  <c r="C27" i="9"/>
  <c r="O54" i="13"/>
  <c r="C31" i="7"/>
  <c r="C16" i="11" s="1"/>
  <c r="O31" i="7"/>
  <c r="E37" i="14" l="1"/>
  <c r="O16" i="12"/>
  <c r="G22" i="9"/>
  <c r="G49" i="14" s="1"/>
  <c r="E49" i="14"/>
  <c r="G21" i="9"/>
  <c r="G48" i="14" s="1"/>
  <c r="E48" i="14"/>
  <c r="G20" i="9"/>
  <c r="G47" i="14" s="1"/>
  <c r="E47" i="14"/>
  <c r="G19" i="9"/>
  <c r="G46" i="14" s="1"/>
  <c r="E46" i="14"/>
  <c r="G18" i="9"/>
  <c r="G45" i="14" s="1"/>
  <c r="E45" i="14"/>
  <c r="G17" i="9"/>
  <c r="G44" i="14" s="1"/>
  <c r="E44" i="14"/>
  <c r="G15" i="9"/>
  <c r="G42" i="14" s="1"/>
  <c r="E42" i="14"/>
  <c r="G14" i="9"/>
  <c r="G41" i="14" s="1"/>
  <c r="E41" i="14"/>
  <c r="G13" i="9"/>
  <c r="G40" i="14" s="1"/>
  <c r="E40" i="14"/>
  <c r="E23" i="9"/>
  <c r="G12" i="9"/>
  <c r="G39" i="14" s="1"/>
  <c r="E39" i="14"/>
  <c r="G11" i="9"/>
  <c r="G38" i="14" s="1"/>
  <c r="E38" i="14"/>
  <c r="G8" i="9"/>
  <c r="C35" i="14"/>
  <c r="O50" i="13"/>
  <c r="C50" i="14" s="1"/>
  <c r="C54" i="14"/>
  <c r="E50" i="14" l="1"/>
  <c r="G23" i="9"/>
  <c r="G35" i="14"/>
  <c r="G50" i="14" s="1"/>
  <c r="T44" i="6"/>
  <c r="T43" i="6"/>
  <c r="D24" i="5"/>
  <c r="D21" i="13" s="1"/>
  <c r="E24" i="5"/>
  <c r="E21" i="13" s="1"/>
  <c r="F24" i="5"/>
  <c r="F21" i="13" s="1"/>
  <c r="G24" i="5"/>
  <c r="H24" i="5"/>
  <c r="H21" i="13" s="1"/>
  <c r="I24" i="5"/>
  <c r="I21" i="13" s="1"/>
  <c r="J24" i="5"/>
  <c r="J21" i="13" s="1"/>
  <c r="K24" i="5"/>
  <c r="K21" i="13" s="1"/>
  <c r="L24" i="5"/>
  <c r="L21" i="13" s="1"/>
  <c r="M24" i="5"/>
  <c r="M21" i="13" s="1"/>
  <c r="N24" i="5"/>
  <c r="N21" i="13" s="1"/>
  <c r="C24" i="5"/>
  <c r="C21" i="13" l="1"/>
  <c r="O21" i="13" s="1"/>
  <c r="C21" i="14" s="1"/>
  <c r="T45" i="6"/>
  <c r="AE10" i="6"/>
  <c r="AF10" i="6"/>
  <c r="D66" i="6"/>
  <c r="E66" i="6"/>
  <c r="F66" i="6"/>
  <c r="G66" i="6"/>
  <c r="H66" i="6"/>
  <c r="I66" i="6"/>
  <c r="J66" i="6"/>
  <c r="K66" i="6"/>
  <c r="L66" i="6"/>
  <c r="M66" i="6"/>
  <c r="N66" i="6"/>
  <c r="C66" i="6"/>
  <c r="D60" i="6"/>
  <c r="D61" i="6" s="1"/>
  <c r="E60" i="6"/>
  <c r="F60" i="6"/>
  <c r="G60" i="6"/>
  <c r="G62" i="6" s="1"/>
  <c r="H60" i="6"/>
  <c r="I60" i="6"/>
  <c r="J60" i="6"/>
  <c r="K60" i="6"/>
  <c r="K62" i="6" s="1"/>
  <c r="L60" i="6"/>
  <c r="L61" i="6" s="1"/>
  <c r="M60" i="6"/>
  <c r="N60" i="6"/>
  <c r="C60" i="6"/>
  <c r="R60" i="6" s="1"/>
  <c r="D54" i="6"/>
  <c r="D56" i="6" s="1"/>
  <c r="E54" i="6"/>
  <c r="F54" i="6"/>
  <c r="G54" i="6"/>
  <c r="H54" i="6"/>
  <c r="H56" i="6" s="1"/>
  <c r="I54" i="6"/>
  <c r="J54" i="6"/>
  <c r="K54" i="6"/>
  <c r="L54" i="6"/>
  <c r="L56" i="6" s="1"/>
  <c r="M54" i="6"/>
  <c r="N54" i="6"/>
  <c r="N55" i="6" s="1"/>
  <c r="C54" i="6"/>
  <c r="D48" i="6"/>
  <c r="S48" i="6" s="1"/>
  <c r="E48" i="6"/>
  <c r="F48" i="6"/>
  <c r="G48" i="6"/>
  <c r="G49" i="6" s="1"/>
  <c r="H48" i="6"/>
  <c r="W48" i="6" s="1"/>
  <c r="I48" i="6"/>
  <c r="I50" i="6" s="1"/>
  <c r="J48" i="6"/>
  <c r="K48" i="6"/>
  <c r="K50" i="6" s="1"/>
  <c r="L48" i="6"/>
  <c r="AA48" i="6" s="1"/>
  <c r="M48" i="6"/>
  <c r="M50" i="6" s="1"/>
  <c r="N48" i="6"/>
  <c r="N49" i="6" s="1"/>
  <c r="C48" i="6"/>
  <c r="D50" i="6"/>
  <c r="E50" i="6"/>
  <c r="D42" i="6"/>
  <c r="D43" i="6" s="1"/>
  <c r="E42" i="6"/>
  <c r="E14" i="6" s="1"/>
  <c r="F42" i="6"/>
  <c r="F13" i="6" s="1"/>
  <c r="G42" i="6"/>
  <c r="H42" i="6"/>
  <c r="H43" i="6" s="1"/>
  <c r="I42" i="6"/>
  <c r="J42" i="6"/>
  <c r="J44" i="6" s="1"/>
  <c r="K42" i="6"/>
  <c r="L42" i="6"/>
  <c r="L43" i="6" s="1"/>
  <c r="M42" i="6"/>
  <c r="N42" i="6"/>
  <c r="C42" i="6"/>
  <c r="R42" i="6" s="1"/>
  <c r="D36" i="6"/>
  <c r="E36" i="6"/>
  <c r="E37" i="6" s="1"/>
  <c r="F36" i="6"/>
  <c r="G36" i="6"/>
  <c r="I36" i="6"/>
  <c r="I38" i="6" s="1"/>
  <c r="J36" i="6"/>
  <c r="K36" i="6"/>
  <c r="L36" i="6"/>
  <c r="M36" i="6"/>
  <c r="M38" i="6" s="1"/>
  <c r="N36" i="6"/>
  <c r="N37" i="6" s="1"/>
  <c r="C36" i="6"/>
  <c r="R36" i="6" s="1"/>
  <c r="D30" i="6"/>
  <c r="D32" i="6" s="1"/>
  <c r="E30" i="6"/>
  <c r="E32" i="6" s="1"/>
  <c r="F30" i="6"/>
  <c r="F32" i="6" s="1"/>
  <c r="G30" i="6"/>
  <c r="H30" i="6"/>
  <c r="H32" i="6" s="1"/>
  <c r="I30" i="6"/>
  <c r="I32" i="6" s="1"/>
  <c r="J30" i="6"/>
  <c r="J32" i="6" s="1"/>
  <c r="K30" i="6"/>
  <c r="L30" i="6"/>
  <c r="L32" i="6" s="1"/>
  <c r="M30" i="6"/>
  <c r="M32" i="6" s="1"/>
  <c r="N30" i="6"/>
  <c r="C30" i="6"/>
  <c r="R30" i="6" s="1"/>
  <c r="D24" i="6"/>
  <c r="D26" i="6" s="1"/>
  <c r="E24" i="6"/>
  <c r="T24" i="6" s="1"/>
  <c r="F24" i="6"/>
  <c r="F26" i="6" s="1"/>
  <c r="G24" i="6"/>
  <c r="V24" i="6" s="1"/>
  <c r="H24" i="6"/>
  <c r="H26" i="6" s="1"/>
  <c r="I24" i="6"/>
  <c r="X24" i="6" s="1"/>
  <c r="J24" i="6"/>
  <c r="J26" i="6" s="1"/>
  <c r="K24" i="6"/>
  <c r="Z24" i="6" s="1"/>
  <c r="L24" i="6"/>
  <c r="L26" i="6" s="1"/>
  <c r="M24" i="6"/>
  <c r="AB24" i="6" s="1"/>
  <c r="N24" i="6"/>
  <c r="C24" i="6"/>
  <c r="C25" i="6" s="1"/>
  <c r="D18" i="6"/>
  <c r="E18" i="6"/>
  <c r="E20" i="6" s="1"/>
  <c r="F18" i="6"/>
  <c r="F20" i="6" s="1"/>
  <c r="G18" i="6"/>
  <c r="G20" i="6" s="1"/>
  <c r="H18" i="6"/>
  <c r="I18" i="6"/>
  <c r="I20" i="6" s="1"/>
  <c r="J18" i="6"/>
  <c r="J19" i="6" s="1"/>
  <c r="K18" i="6"/>
  <c r="K20" i="6" s="1"/>
  <c r="L18" i="6"/>
  <c r="M18" i="6"/>
  <c r="M20" i="6" s="1"/>
  <c r="N18" i="6"/>
  <c r="AC18" i="6" s="1"/>
  <c r="C18" i="6"/>
  <c r="R18" i="6" s="1"/>
  <c r="H13" i="6"/>
  <c r="A62" i="6"/>
  <c r="A63" i="6"/>
  <c r="A66" i="6"/>
  <c r="A67" i="6"/>
  <c r="A68" i="6"/>
  <c r="A69" i="6"/>
  <c r="A48" i="6"/>
  <c r="A49" i="6"/>
  <c r="A50" i="6"/>
  <c r="A51" i="6"/>
  <c r="A54" i="6"/>
  <c r="A55" i="6"/>
  <c r="A56" i="6"/>
  <c r="A57" i="6"/>
  <c r="A60" i="6"/>
  <c r="A61" i="6"/>
  <c r="A30" i="6"/>
  <c r="A31" i="6"/>
  <c r="A32" i="6"/>
  <c r="A33" i="6"/>
  <c r="A36" i="6"/>
  <c r="A37" i="6"/>
  <c r="A38" i="6"/>
  <c r="A39" i="6"/>
  <c r="A42" i="6"/>
  <c r="A43" i="6"/>
  <c r="A44" i="6"/>
  <c r="A45" i="6"/>
  <c r="A12" i="6"/>
  <c r="A13" i="6"/>
  <c r="A14" i="6"/>
  <c r="A15" i="6"/>
  <c r="A18" i="6"/>
  <c r="A19" i="6"/>
  <c r="A20" i="6"/>
  <c r="A21" i="6"/>
  <c r="A24" i="6"/>
  <c r="A25" i="6"/>
  <c r="A26" i="6"/>
  <c r="A27" i="6"/>
  <c r="C5" i="6"/>
  <c r="C5" i="7" s="1"/>
  <c r="C5" i="8" s="1"/>
  <c r="C5" i="9" s="1"/>
  <c r="C5" i="11" s="1"/>
  <c r="C5" i="5"/>
  <c r="B5" i="6"/>
  <c r="B5" i="7" s="1"/>
  <c r="B5" i="8" s="1"/>
  <c r="B5" i="9" s="1"/>
  <c r="B5" i="11" s="1"/>
  <c r="B5" i="4"/>
  <c r="C65" i="5"/>
  <c r="C16" i="13" s="1"/>
  <c r="O76" i="5"/>
  <c r="B66" i="6" s="1"/>
  <c r="D78" i="5"/>
  <c r="D30" i="13" s="1"/>
  <c r="E78" i="5"/>
  <c r="E30" i="13" s="1"/>
  <c r="F78" i="5"/>
  <c r="F30" i="13" s="1"/>
  <c r="G78" i="5"/>
  <c r="G30" i="13" s="1"/>
  <c r="H78" i="5"/>
  <c r="H30" i="13" s="1"/>
  <c r="I78" i="5"/>
  <c r="I30" i="13" s="1"/>
  <c r="J78" i="5"/>
  <c r="J30" i="13" s="1"/>
  <c r="K78" i="5"/>
  <c r="K30" i="13" s="1"/>
  <c r="L78" i="5"/>
  <c r="L30" i="13" s="1"/>
  <c r="M78" i="5"/>
  <c r="M30" i="13" s="1"/>
  <c r="N78" i="5"/>
  <c r="N30" i="13" s="1"/>
  <c r="D77" i="5"/>
  <c r="D18" i="13" s="1"/>
  <c r="E77" i="5"/>
  <c r="F77" i="5"/>
  <c r="F18" i="13" s="1"/>
  <c r="G77" i="5"/>
  <c r="G18" i="13" s="1"/>
  <c r="H77" i="5"/>
  <c r="H18" i="13" s="1"/>
  <c r="I77" i="5"/>
  <c r="J77" i="5"/>
  <c r="J18" i="13" s="1"/>
  <c r="K77" i="5"/>
  <c r="K18" i="13" s="1"/>
  <c r="L77" i="5"/>
  <c r="L18" i="13" s="1"/>
  <c r="M77" i="5"/>
  <c r="N77" i="5"/>
  <c r="N18" i="13" s="1"/>
  <c r="C78" i="5"/>
  <c r="C30" i="13" s="1"/>
  <c r="C77" i="5"/>
  <c r="C18" i="13" s="1"/>
  <c r="B75" i="5"/>
  <c r="A65" i="6" s="1"/>
  <c r="O70" i="5"/>
  <c r="B60" i="6" s="1"/>
  <c r="D72" i="5"/>
  <c r="D29" i="13" s="1"/>
  <c r="E72" i="5"/>
  <c r="E29" i="13" s="1"/>
  <c r="F72" i="5"/>
  <c r="F29" i="13" s="1"/>
  <c r="G72" i="5"/>
  <c r="G29" i="13" s="1"/>
  <c r="H72" i="5"/>
  <c r="H29" i="13" s="1"/>
  <c r="I72" i="5"/>
  <c r="I29" i="13" s="1"/>
  <c r="J72" i="5"/>
  <c r="J29" i="13" s="1"/>
  <c r="K72" i="5"/>
  <c r="K29" i="13" s="1"/>
  <c r="L72" i="5"/>
  <c r="L29" i="13" s="1"/>
  <c r="M72" i="5"/>
  <c r="M29" i="13" s="1"/>
  <c r="N72" i="5"/>
  <c r="N29" i="13" s="1"/>
  <c r="D71" i="5"/>
  <c r="D17" i="13" s="1"/>
  <c r="E71" i="5"/>
  <c r="E17" i="13" s="1"/>
  <c r="F71" i="5"/>
  <c r="F17" i="13" s="1"/>
  <c r="G71" i="5"/>
  <c r="G17" i="13" s="1"/>
  <c r="H71" i="5"/>
  <c r="H17" i="13" s="1"/>
  <c r="I71" i="5"/>
  <c r="I17" i="13" s="1"/>
  <c r="J71" i="5"/>
  <c r="J17" i="13" s="1"/>
  <c r="K71" i="5"/>
  <c r="K17" i="13" s="1"/>
  <c r="L71" i="5"/>
  <c r="L17" i="13" s="1"/>
  <c r="M71" i="5"/>
  <c r="N71" i="5"/>
  <c r="N17" i="13" s="1"/>
  <c r="C72" i="5"/>
  <c r="C29" i="13" s="1"/>
  <c r="C71" i="5"/>
  <c r="C17" i="13" s="1"/>
  <c r="B69" i="5"/>
  <c r="A59" i="6" s="1"/>
  <c r="O64" i="5"/>
  <c r="B54" i="6" s="1"/>
  <c r="D66" i="5"/>
  <c r="D28" i="13" s="1"/>
  <c r="E66" i="5"/>
  <c r="E28" i="13" s="1"/>
  <c r="F66" i="5"/>
  <c r="F28" i="13" s="1"/>
  <c r="G66" i="5"/>
  <c r="G28" i="13" s="1"/>
  <c r="H66" i="5"/>
  <c r="H28" i="13" s="1"/>
  <c r="I66" i="5"/>
  <c r="I28" i="13" s="1"/>
  <c r="J66" i="5"/>
  <c r="J28" i="13" s="1"/>
  <c r="K66" i="5"/>
  <c r="K28" i="13" s="1"/>
  <c r="L66" i="5"/>
  <c r="L28" i="13" s="1"/>
  <c r="M66" i="5"/>
  <c r="M28" i="13" s="1"/>
  <c r="N66" i="5"/>
  <c r="N28" i="13" s="1"/>
  <c r="D65" i="5"/>
  <c r="D16" i="13" s="1"/>
  <c r="E65" i="5"/>
  <c r="E16" i="13" s="1"/>
  <c r="F65" i="5"/>
  <c r="F16" i="13" s="1"/>
  <c r="G65" i="5"/>
  <c r="G16" i="13" s="1"/>
  <c r="H65" i="5"/>
  <c r="H16" i="13" s="1"/>
  <c r="I65" i="5"/>
  <c r="I16" i="13" s="1"/>
  <c r="J65" i="5"/>
  <c r="J16" i="13" s="1"/>
  <c r="K65" i="5"/>
  <c r="K16" i="13" s="1"/>
  <c r="L65" i="5"/>
  <c r="L16" i="13" s="1"/>
  <c r="M65" i="5"/>
  <c r="M16" i="13" s="1"/>
  <c r="N65" i="5"/>
  <c r="N16" i="13" s="1"/>
  <c r="C66" i="5"/>
  <c r="C28" i="13" s="1"/>
  <c r="B63" i="5"/>
  <c r="A53" i="6" s="1"/>
  <c r="O58" i="5"/>
  <c r="B48" i="6" s="1"/>
  <c r="D59" i="5"/>
  <c r="E59" i="5"/>
  <c r="F59" i="5"/>
  <c r="G59" i="5"/>
  <c r="H59" i="5"/>
  <c r="I59" i="5"/>
  <c r="J59" i="5"/>
  <c r="K59" i="5"/>
  <c r="L59" i="5"/>
  <c r="M59" i="5"/>
  <c r="N59" i="5"/>
  <c r="D60" i="5"/>
  <c r="D27" i="13" s="1"/>
  <c r="E60" i="5"/>
  <c r="E27" i="13" s="1"/>
  <c r="F60" i="5"/>
  <c r="F27" i="13" s="1"/>
  <c r="G60" i="5"/>
  <c r="G27" i="13" s="1"/>
  <c r="H60" i="5"/>
  <c r="H27" i="13" s="1"/>
  <c r="I60" i="5"/>
  <c r="I27" i="13" s="1"/>
  <c r="J60" i="5"/>
  <c r="J27" i="13" s="1"/>
  <c r="K60" i="5"/>
  <c r="K27" i="13" s="1"/>
  <c r="L60" i="5"/>
  <c r="L27" i="13" s="1"/>
  <c r="M60" i="5"/>
  <c r="M27" i="13" s="1"/>
  <c r="N60" i="5"/>
  <c r="N27" i="13" s="1"/>
  <c r="C60" i="5"/>
  <c r="C27" i="13" s="1"/>
  <c r="C59" i="5"/>
  <c r="B57" i="5"/>
  <c r="A47" i="6" s="1"/>
  <c r="O52" i="5"/>
  <c r="B42" i="6" s="1"/>
  <c r="D54" i="5"/>
  <c r="D26" i="13" s="1"/>
  <c r="E54" i="5"/>
  <c r="E26" i="13" s="1"/>
  <c r="F54" i="5"/>
  <c r="F26" i="13" s="1"/>
  <c r="G54" i="5"/>
  <c r="G26" i="13" s="1"/>
  <c r="H54" i="5"/>
  <c r="H26" i="13" s="1"/>
  <c r="I54" i="5"/>
  <c r="I26" i="13" s="1"/>
  <c r="J54" i="5"/>
  <c r="J26" i="13" s="1"/>
  <c r="K54" i="5"/>
  <c r="K26" i="13" s="1"/>
  <c r="L54" i="5"/>
  <c r="L26" i="13" s="1"/>
  <c r="M54" i="5"/>
  <c r="M26" i="13" s="1"/>
  <c r="N54" i="5"/>
  <c r="N26" i="13" s="1"/>
  <c r="C54" i="5"/>
  <c r="C26" i="13" s="1"/>
  <c r="D53" i="5"/>
  <c r="E53" i="5"/>
  <c r="F53" i="5"/>
  <c r="G53" i="5"/>
  <c r="H53" i="5"/>
  <c r="I53" i="5"/>
  <c r="J53" i="5"/>
  <c r="K53" i="5"/>
  <c r="L53" i="5"/>
  <c r="M53" i="5"/>
  <c r="N53" i="5"/>
  <c r="C53" i="5"/>
  <c r="B51" i="5"/>
  <c r="A41" i="6" s="1"/>
  <c r="B45" i="5"/>
  <c r="A35" i="6" s="1"/>
  <c r="O46" i="5"/>
  <c r="B36" i="6" s="1"/>
  <c r="D48" i="5"/>
  <c r="D25" i="13" s="1"/>
  <c r="E48" i="5"/>
  <c r="E25" i="13" s="1"/>
  <c r="F48" i="5"/>
  <c r="F25" i="13" s="1"/>
  <c r="G48" i="5"/>
  <c r="G25" i="13" s="1"/>
  <c r="H48" i="5"/>
  <c r="H25" i="13" s="1"/>
  <c r="I48" i="5"/>
  <c r="I25" i="13" s="1"/>
  <c r="J48" i="5"/>
  <c r="J25" i="13" s="1"/>
  <c r="K48" i="5"/>
  <c r="K25" i="13" s="1"/>
  <c r="L48" i="5"/>
  <c r="L25" i="13" s="1"/>
  <c r="M48" i="5"/>
  <c r="M25" i="13" s="1"/>
  <c r="N48" i="5"/>
  <c r="N25" i="13" s="1"/>
  <c r="C48" i="5"/>
  <c r="C25" i="13" s="1"/>
  <c r="D47" i="5"/>
  <c r="E47" i="5"/>
  <c r="F47" i="5"/>
  <c r="G47" i="5"/>
  <c r="H47" i="5"/>
  <c r="I47" i="5"/>
  <c r="J47" i="5"/>
  <c r="K47" i="5"/>
  <c r="L47" i="5"/>
  <c r="M47" i="5"/>
  <c r="N47" i="5"/>
  <c r="C47" i="5"/>
  <c r="O40" i="5"/>
  <c r="B30" i="6" s="1"/>
  <c r="D42" i="5"/>
  <c r="D24" i="13" s="1"/>
  <c r="E42" i="5"/>
  <c r="E24" i="13" s="1"/>
  <c r="F42" i="5"/>
  <c r="F24" i="13" s="1"/>
  <c r="G42" i="5"/>
  <c r="G24" i="13" s="1"/>
  <c r="H42" i="5"/>
  <c r="H24" i="13" s="1"/>
  <c r="I42" i="5"/>
  <c r="I24" i="13" s="1"/>
  <c r="J42" i="5"/>
  <c r="J24" i="13" s="1"/>
  <c r="K42" i="5"/>
  <c r="K24" i="13" s="1"/>
  <c r="L42" i="5"/>
  <c r="L24" i="13" s="1"/>
  <c r="M42" i="5"/>
  <c r="M24" i="13" s="1"/>
  <c r="N42" i="5"/>
  <c r="N24" i="13" s="1"/>
  <c r="C42" i="5"/>
  <c r="C24" i="13" s="1"/>
  <c r="D41" i="5"/>
  <c r="E41" i="5"/>
  <c r="F41" i="5"/>
  <c r="G41" i="5"/>
  <c r="H41" i="5"/>
  <c r="I41" i="5"/>
  <c r="J41" i="5"/>
  <c r="K41" i="5"/>
  <c r="L41" i="5"/>
  <c r="M41" i="5"/>
  <c r="N41" i="5"/>
  <c r="C41" i="5"/>
  <c r="B39" i="5"/>
  <c r="A29" i="6" s="1"/>
  <c r="O34" i="5"/>
  <c r="B24" i="6" s="1"/>
  <c r="D36" i="5"/>
  <c r="D23" i="13" s="1"/>
  <c r="E36" i="5"/>
  <c r="E23" i="13" s="1"/>
  <c r="F36" i="5"/>
  <c r="F23" i="13" s="1"/>
  <c r="G36" i="5"/>
  <c r="G23" i="13" s="1"/>
  <c r="H36" i="5"/>
  <c r="H23" i="13" s="1"/>
  <c r="I36" i="5"/>
  <c r="I23" i="13" s="1"/>
  <c r="J36" i="5"/>
  <c r="J23" i="13" s="1"/>
  <c r="K36" i="5"/>
  <c r="K23" i="13" s="1"/>
  <c r="L36" i="5"/>
  <c r="L23" i="13" s="1"/>
  <c r="M36" i="5"/>
  <c r="M23" i="13" s="1"/>
  <c r="N36" i="5"/>
  <c r="N23" i="13" s="1"/>
  <c r="C36" i="5"/>
  <c r="C23" i="13" s="1"/>
  <c r="D35" i="5"/>
  <c r="E35" i="5"/>
  <c r="F35" i="5"/>
  <c r="F11" i="13" s="1"/>
  <c r="G35" i="5"/>
  <c r="G11" i="13" s="1"/>
  <c r="H35" i="5"/>
  <c r="H11" i="13" s="1"/>
  <c r="I35" i="5"/>
  <c r="I11" i="13" s="1"/>
  <c r="J35" i="5"/>
  <c r="J11" i="13" s="1"/>
  <c r="K35" i="5"/>
  <c r="K11" i="13" s="1"/>
  <c r="L35" i="5"/>
  <c r="L11" i="13" s="1"/>
  <c r="M35" i="5"/>
  <c r="M11" i="13" s="1"/>
  <c r="N35" i="5"/>
  <c r="N11" i="13" s="1"/>
  <c r="C35" i="5"/>
  <c r="C11" i="13" s="1"/>
  <c r="B33" i="5"/>
  <c r="A23" i="6" s="1"/>
  <c r="B27" i="5"/>
  <c r="A17" i="6" s="1"/>
  <c r="O28" i="5"/>
  <c r="B18" i="6" s="1"/>
  <c r="D30" i="5"/>
  <c r="D22" i="13" s="1"/>
  <c r="E30" i="5"/>
  <c r="E22" i="13" s="1"/>
  <c r="F30" i="5"/>
  <c r="F22" i="13" s="1"/>
  <c r="G30" i="5"/>
  <c r="G22" i="13" s="1"/>
  <c r="H30" i="5"/>
  <c r="H22" i="13" s="1"/>
  <c r="I30" i="5"/>
  <c r="I22" i="13" s="1"/>
  <c r="J30" i="5"/>
  <c r="J22" i="13" s="1"/>
  <c r="K30" i="5"/>
  <c r="K22" i="13" s="1"/>
  <c r="L30" i="5"/>
  <c r="L22" i="13" s="1"/>
  <c r="M30" i="5"/>
  <c r="M22" i="13" s="1"/>
  <c r="N30" i="5"/>
  <c r="N22" i="13" s="1"/>
  <c r="C30" i="5"/>
  <c r="C22" i="13" s="1"/>
  <c r="D29" i="5"/>
  <c r="D10" i="13" s="1"/>
  <c r="E29" i="5"/>
  <c r="E10" i="13" s="1"/>
  <c r="F29" i="5"/>
  <c r="F10" i="13" s="1"/>
  <c r="G29" i="5"/>
  <c r="G10" i="13" s="1"/>
  <c r="H29" i="5"/>
  <c r="H10" i="13" s="1"/>
  <c r="I29" i="5"/>
  <c r="I10" i="13" s="1"/>
  <c r="J29" i="5"/>
  <c r="J10" i="13" s="1"/>
  <c r="K29" i="5"/>
  <c r="K10" i="13" s="1"/>
  <c r="L29" i="5"/>
  <c r="L10" i="13" s="1"/>
  <c r="M29" i="5"/>
  <c r="M10" i="13" s="1"/>
  <c r="N29" i="5"/>
  <c r="N10" i="13" s="1"/>
  <c r="C29" i="5"/>
  <c r="C10" i="13" s="1"/>
  <c r="B21" i="5"/>
  <c r="A11" i="6" s="1"/>
  <c r="O22" i="5"/>
  <c r="D23" i="5"/>
  <c r="D9" i="13" s="1"/>
  <c r="E23" i="5"/>
  <c r="F23" i="5"/>
  <c r="G23" i="5"/>
  <c r="H23" i="5"/>
  <c r="I23" i="5"/>
  <c r="J23" i="5"/>
  <c r="K23" i="5"/>
  <c r="L23" i="5"/>
  <c r="M23" i="5"/>
  <c r="N23" i="5"/>
  <c r="C23" i="5"/>
  <c r="F10" i="5"/>
  <c r="F11" i="5"/>
  <c r="F12" i="5"/>
  <c r="F13" i="5"/>
  <c r="F14" i="5"/>
  <c r="F15" i="5"/>
  <c r="F16" i="5"/>
  <c r="F17" i="5"/>
  <c r="F18" i="5"/>
  <c r="F9" i="5"/>
  <c r="C5" i="4"/>
  <c r="B5" i="5"/>
  <c r="C5" i="3"/>
  <c r="B5" i="3"/>
  <c r="C23" i="3"/>
  <c r="F11" i="3"/>
  <c r="G11" i="3" s="1"/>
  <c r="H11" i="3" s="1"/>
  <c r="I11" i="3" s="1"/>
  <c r="J11" i="3" s="1"/>
  <c r="K11" i="3" s="1"/>
  <c r="L11" i="3" s="1"/>
  <c r="M11" i="3" s="1"/>
  <c r="N11" i="3" s="1"/>
  <c r="O11" i="3" s="1"/>
  <c r="P11" i="3" s="1"/>
  <c r="Q11" i="3" s="1"/>
  <c r="C12" i="3"/>
  <c r="D12" i="3"/>
  <c r="B12" i="3"/>
  <c r="E17" i="3" s="1"/>
  <c r="F17" i="3" s="1"/>
  <c r="E9" i="3"/>
  <c r="E10" i="3"/>
  <c r="F10" i="3" s="1"/>
  <c r="E11" i="3"/>
  <c r="E8" i="3"/>
  <c r="F8" i="3" s="1"/>
  <c r="B10" i="2"/>
  <c r="Q7" i="3" s="1"/>
  <c r="Q14" i="3" s="1"/>
  <c r="C4" i="1"/>
  <c r="B4" i="1"/>
  <c r="C49" i="1"/>
  <c r="D40" i="1"/>
  <c r="G36" i="1"/>
  <c r="C26" i="10" s="1"/>
  <c r="G37" i="1"/>
  <c r="C46" i="10" s="1"/>
  <c r="G38" i="1"/>
  <c r="G35" i="1"/>
  <c r="C6" i="10" s="1"/>
  <c r="C27" i="1"/>
  <c r="C14" i="1"/>
  <c r="C84" i="5" l="1"/>
  <c r="C18" i="11" s="1"/>
  <c r="C9" i="13"/>
  <c r="C83" i="5"/>
  <c r="B12" i="6"/>
  <c r="B71" i="6" s="1"/>
  <c r="O82" i="5"/>
  <c r="Q22" i="5" s="1"/>
  <c r="K71" i="6"/>
  <c r="N71" i="6"/>
  <c r="J71" i="6"/>
  <c r="F71" i="6"/>
  <c r="C71" i="6"/>
  <c r="M71" i="6"/>
  <c r="I71" i="6"/>
  <c r="E71" i="6"/>
  <c r="G71" i="6"/>
  <c r="L71" i="6"/>
  <c r="H71" i="6"/>
  <c r="D71" i="6"/>
  <c r="G8" i="3"/>
  <c r="H8" i="3" s="1"/>
  <c r="I8" i="3" s="1"/>
  <c r="J8" i="3" s="1"/>
  <c r="K8" i="3" s="1"/>
  <c r="L8" i="3" s="1"/>
  <c r="M8" i="3" s="1"/>
  <c r="N8" i="3" s="1"/>
  <c r="O8" i="3" s="1"/>
  <c r="P8" i="3" s="1"/>
  <c r="Q8" i="3" s="1"/>
  <c r="R11" i="3"/>
  <c r="C11" i="4" s="1"/>
  <c r="E11" i="4" s="1"/>
  <c r="G11" i="4" s="1"/>
  <c r="C66" i="10"/>
  <c r="C86" i="10"/>
  <c r="O26" i="13"/>
  <c r="C26" i="14" s="1"/>
  <c r="O25" i="13"/>
  <c r="C25" i="14" s="1"/>
  <c r="O22" i="13"/>
  <c r="C22" i="14" s="1"/>
  <c r="O27" i="13"/>
  <c r="C27" i="14" s="1"/>
  <c r="N68" i="6"/>
  <c r="N67" i="6"/>
  <c r="AC60" i="6"/>
  <c r="N61" i="6"/>
  <c r="N62" i="6"/>
  <c r="R61" i="6"/>
  <c r="R62" i="6"/>
  <c r="AA50" i="6"/>
  <c r="AA49" i="6"/>
  <c r="W50" i="6"/>
  <c r="W49" i="6"/>
  <c r="S50" i="6"/>
  <c r="S49" i="6"/>
  <c r="L49" i="6"/>
  <c r="L50" i="6"/>
  <c r="N44" i="6"/>
  <c r="R43" i="6"/>
  <c r="N43" i="6"/>
  <c r="R44" i="6"/>
  <c r="V43" i="6"/>
  <c r="V44" i="6"/>
  <c r="R37" i="6"/>
  <c r="R38" i="6"/>
  <c r="N32" i="6"/>
  <c r="N31" i="6"/>
  <c r="R32" i="6"/>
  <c r="R31" i="6"/>
  <c r="Z18" i="6"/>
  <c r="Z19" i="6" s="1"/>
  <c r="O29" i="13"/>
  <c r="C29" i="14" s="1"/>
  <c r="N61" i="5"/>
  <c r="J61" i="5"/>
  <c r="F61" i="5"/>
  <c r="O23" i="13"/>
  <c r="C23" i="14" s="1"/>
  <c r="M79" i="5"/>
  <c r="M18" i="13"/>
  <c r="I79" i="5"/>
  <c r="I18" i="13"/>
  <c r="E79" i="5"/>
  <c r="E18" i="13"/>
  <c r="M73" i="5"/>
  <c r="M17" i="13"/>
  <c r="O17" i="13" s="1"/>
  <c r="C17" i="14" s="1"/>
  <c r="N73" i="5"/>
  <c r="J73" i="5"/>
  <c r="I73" i="5"/>
  <c r="E73" i="5"/>
  <c r="O16" i="13"/>
  <c r="C16" i="14" s="1"/>
  <c r="L67" i="5"/>
  <c r="H67" i="5"/>
  <c r="N15" i="13"/>
  <c r="J15" i="13"/>
  <c r="F15" i="13"/>
  <c r="M15" i="13"/>
  <c r="I15" i="13"/>
  <c r="E15" i="13"/>
  <c r="L15" i="13"/>
  <c r="H15" i="13"/>
  <c r="D15" i="13"/>
  <c r="C15" i="13"/>
  <c r="K15" i="13"/>
  <c r="G15" i="13"/>
  <c r="N14" i="13"/>
  <c r="M14" i="13"/>
  <c r="I14" i="13"/>
  <c r="E14" i="13"/>
  <c r="J55" i="5"/>
  <c r="J14" i="13"/>
  <c r="L14" i="13"/>
  <c r="H14" i="13"/>
  <c r="D14" i="13"/>
  <c r="F55" i="5"/>
  <c r="F14" i="13"/>
  <c r="C14" i="13"/>
  <c r="K55" i="5"/>
  <c r="K14" i="13"/>
  <c r="G55" i="5"/>
  <c r="G14" i="13"/>
  <c r="M13" i="13"/>
  <c r="L49" i="5"/>
  <c r="L13" i="13"/>
  <c r="H49" i="5"/>
  <c r="H13" i="13"/>
  <c r="D49" i="5"/>
  <c r="D13" i="13"/>
  <c r="I49" i="5"/>
  <c r="I13" i="13"/>
  <c r="C13" i="13"/>
  <c r="K49" i="5"/>
  <c r="K13" i="13"/>
  <c r="G49" i="5"/>
  <c r="G13" i="13"/>
  <c r="E13" i="13"/>
  <c r="N49" i="5"/>
  <c r="N13" i="13"/>
  <c r="J49" i="5"/>
  <c r="J13" i="13"/>
  <c r="F49" i="5"/>
  <c r="F13" i="13"/>
  <c r="M12" i="13"/>
  <c r="D43" i="5"/>
  <c r="D12" i="13"/>
  <c r="C12" i="13"/>
  <c r="K43" i="5"/>
  <c r="K12" i="13"/>
  <c r="N12" i="13"/>
  <c r="J43" i="5"/>
  <c r="J12" i="13"/>
  <c r="F43" i="5"/>
  <c r="F12" i="13"/>
  <c r="N43" i="5"/>
  <c r="I12" i="13"/>
  <c r="E12" i="13"/>
  <c r="L43" i="5"/>
  <c r="L12" i="13"/>
  <c r="H43" i="5"/>
  <c r="H12" i="13"/>
  <c r="G12" i="13"/>
  <c r="E37" i="5"/>
  <c r="E11" i="13"/>
  <c r="D37" i="5"/>
  <c r="D11" i="13"/>
  <c r="O10" i="13"/>
  <c r="C10" i="14" s="1"/>
  <c r="K25" i="5"/>
  <c r="K9" i="13"/>
  <c r="N25" i="5"/>
  <c r="N9" i="13"/>
  <c r="J25" i="5"/>
  <c r="J9" i="13"/>
  <c r="F25" i="5"/>
  <c r="F9" i="13"/>
  <c r="G25" i="5"/>
  <c r="G9" i="13"/>
  <c r="M25" i="5"/>
  <c r="M9" i="13"/>
  <c r="I25" i="5"/>
  <c r="I9" i="13"/>
  <c r="E25" i="5"/>
  <c r="E9" i="13"/>
  <c r="L25" i="5"/>
  <c r="L9" i="13"/>
  <c r="H25" i="5"/>
  <c r="H9" i="13"/>
  <c r="G10" i="3"/>
  <c r="H10" i="3" s="1"/>
  <c r="I10" i="3" s="1"/>
  <c r="J10" i="3" s="1"/>
  <c r="K10" i="3" s="1"/>
  <c r="L10" i="3" s="1"/>
  <c r="M10" i="3" s="1"/>
  <c r="N10" i="3" s="1"/>
  <c r="O10" i="3" s="1"/>
  <c r="P10" i="3" s="1"/>
  <c r="Q10" i="3" s="1"/>
  <c r="E18" i="3"/>
  <c r="F18" i="3" s="1"/>
  <c r="G18" i="3" s="1"/>
  <c r="H18" i="3" s="1"/>
  <c r="I18" i="3" s="1"/>
  <c r="J18" i="3" s="1"/>
  <c r="K18" i="3" s="1"/>
  <c r="L18" i="3" s="1"/>
  <c r="M18" i="3" s="1"/>
  <c r="N18" i="3" s="1"/>
  <c r="O18" i="3" s="1"/>
  <c r="P18" i="3" s="1"/>
  <c r="Q18" i="3" s="1"/>
  <c r="E19" i="3"/>
  <c r="F19" i="3" s="1"/>
  <c r="G19" i="3" s="1"/>
  <c r="H19" i="3" s="1"/>
  <c r="I19" i="3" s="1"/>
  <c r="J19" i="3" s="1"/>
  <c r="K19" i="3" s="1"/>
  <c r="L19" i="3" s="1"/>
  <c r="M19" i="3" s="1"/>
  <c r="N19" i="3" s="1"/>
  <c r="O19" i="3" s="1"/>
  <c r="P19" i="3" s="1"/>
  <c r="Q19" i="3" s="1"/>
  <c r="G17" i="3"/>
  <c r="H17" i="3" s="1"/>
  <c r="I17" i="3" s="1"/>
  <c r="J17" i="3" s="1"/>
  <c r="K17" i="3" s="1"/>
  <c r="L17" i="3" s="1"/>
  <c r="M17" i="3" s="1"/>
  <c r="N17" i="3" s="1"/>
  <c r="O17" i="3" s="1"/>
  <c r="P17" i="3" s="1"/>
  <c r="Q17" i="3" s="1"/>
  <c r="F9" i="3"/>
  <c r="E22" i="3"/>
  <c r="F22" i="3" s="1"/>
  <c r="E15" i="3"/>
  <c r="E16" i="3"/>
  <c r="E20" i="3"/>
  <c r="F20" i="3" s="1"/>
  <c r="E12" i="3"/>
  <c r="E21" i="3"/>
  <c r="F21" i="3" s="1"/>
  <c r="C29" i="1"/>
  <c r="C5" i="12"/>
  <c r="C5" i="13" s="1"/>
  <c r="C5" i="14" s="1"/>
  <c r="B5" i="12"/>
  <c r="B5" i="13" s="1"/>
  <c r="B5" i="14" s="1"/>
  <c r="N20" i="5"/>
  <c r="N10" i="6" s="1"/>
  <c r="F44" i="6"/>
  <c r="W54" i="6"/>
  <c r="N13" i="6"/>
  <c r="K26" i="6"/>
  <c r="J13" i="6"/>
  <c r="T30" i="6"/>
  <c r="K25" i="6"/>
  <c r="G26" i="6"/>
  <c r="L13" i="6"/>
  <c r="G25" i="6"/>
  <c r="H49" i="6"/>
  <c r="AB30" i="6"/>
  <c r="W42" i="6"/>
  <c r="V18" i="6"/>
  <c r="V19" i="6" s="1"/>
  <c r="AB36" i="6"/>
  <c r="C26" i="6"/>
  <c r="C27" i="6" s="1"/>
  <c r="D49" i="6"/>
  <c r="D51" i="6" s="1"/>
  <c r="H50" i="6"/>
  <c r="X30" i="6"/>
  <c r="T26" i="6"/>
  <c r="T25" i="6"/>
  <c r="N50" i="6"/>
  <c r="AC48" i="6"/>
  <c r="F50" i="6"/>
  <c r="U48" i="6"/>
  <c r="J56" i="6"/>
  <c r="Y54" i="6"/>
  <c r="J62" i="6"/>
  <c r="Y60" i="6"/>
  <c r="J61" i="6"/>
  <c r="H68" i="6"/>
  <c r="W66" i="6"/>
  <c r="D68" i="6"/>
  <c r="S66" i="6"/>
  <c r="R12" i="6"/>
  <c r="R13" i="6" s="1"/>
  <c r="L20" i="6"/>
  <c r="AA18" i="6"/>
  <c r="H20" i="6"/>
  <c r="W18" i="6"/>
  <c r="D20" i="6"/>
  <c r="S18" i="6"/>
  <c r="R20" i="6"/>
  <c r="R19" i="6"/>
  <c r="AA24" i="6"/>
  <c r="AB26" i="6"/>
  <c r="AB25" i="6"/>
  <c r="J50" i="6"/>
  <c r="Y48" i="6"/>
  <c r="N56" i="6"/>
  <c r="N57" i="6" s="1"/>
  <c r="AC54" i="6"/>
  <c r="F56" i="6"/>
  <c r="U54" i="6"/>
  <c r="F62" i="6"/>
  <c r="U60" i="6"/>
  <c r="F61" i="6"/>
  <c r="L68" i="6"/>
  <c r="AA66" i="6"/>
  <c r="Z26" i="6"/>
  <c r="Z25" i="6"/>
  <c r="V26" i="6"/>
  <c r="V25" i="6"/>
  <c r="W24" i="6"/>
  <c r="X26" i="6"/>
  <c r="X25" i="6"/>
  <c r="AC19" i="6"/>
  <c r="AC20" i="6"/>
  <c r="K32" i="6"/>
  <c r="Z30" i="6"/>
  <c r="G32" i="6"/>
  <c r="V30" i="6"/>
  <c r="K38" i="6"/>
  <c r="Z36" i="6"/>
  <c r="G38" i="6"/>
  <c r="V36" i="6"/>
  <c r="Z12" i="6"/>
  <c r="Z14" i="6" s="1"/>
  <c r="Z42" i="6"/>
  <c r="V12" i="6"/>
  <c r="V13" i="6" s="1"/>
  <c r="V42" i="6"/>
  <c r="S24" i="6"/>
  <c r="M25" i="6"/>
  <c r="E25" i="6"/>
  <c r="I26" i="6"/>
  <c r="N38" i="6"/>
  <c r="AC36" i="6"/>
  <c r="J38" i="6"/>
  <c r="Y36" i="6"/>
  <c r="F38" i="6"/>
  <c r="U36" i="6"/>
  <c r="AC42" i="6"/>
  <c r="J43" i="6"/>
  <c r="J45" i="6" s="1"/>
  <c r="Y42" i="6"/>
  <c r="F43" i="6"/>
  <c r="U42" i="6"/>
  <c r="L44" i="6"/>
  <c r="L45" i="6" s="1"/>
  <c r="D44" i="6"/>
  <c r="D45" i="6" s="1"/>
  <c r="M49" i="6"/>
  <c r="M51" i="6" s="1"/>
  <c r="AB48" i="6"/>
  <c r="I49" i="6"/>
  <c r="I51" i="6" s="1"/>
  <c r="X48" i="6"/>
  <c r="E49" i="6"/>
  <c r="E51" i="6" s="1"/>
  <c r="T48" i="6"/>
  <c r="M56" i="6"/>
  <c r="AB54" i="6"/>
  <c r="I56" i="6"/>
  <c r="X54" i="6"/>
  <c r="E56" i="6"/>
  <c r="T54" i="6"/>
  <c r="M61" i="6"/>
  <c r="AB60" i="6"/>
  <c r="I61" i="6"/>
  <c r="X60" i="6"/>
  <c r="E61" i="6"/>
  <c r="T60" i="6"/>
  <c r="O66" i="6"/>
  <c r="R66" i="6"/>
  <c r="K67" i="6"/>
  <c r="Z66" i="6"/>
  <c r="Z71" i="6" s="1"/>
  <c r="G68" i="6"/>
  <c r="V66" i="6"/>
  <c r="Y18" i="6"/>
  <c r="U18" i="6"/>
  <c r="R24" i="6"/>
  <c r="AA30" i="6"/>
  <c r="W30" i="6"/>
  <c r="S30" i="6"/>
  <c r="X36" i="6"/>
  <c r="S42" i="6"/>
  <c r="S54" i="6"/>
  <c r="N20" i="6"/>
  <c r="N19" i="6"/>
  <c r="N26" i="6"/>
  <c r="N25" i="6"/>
  <c r="M43" i="6"/>
  <c r="AB42" i="6"/>
  <c r="I44" i="6"/>
  <c r="X42" i="6"/>
  <c r="E43" i="6"/>
  <c r="T42" i="6"/>
  <c r="L62" i="6"/>
  <c r="L63" i="6" s="1"/>
  <c r="AA60" i="6"/>
  <c r="H62" i="6"/>
  <c r="W60" i="6"/>
  <c r="D62" i="6"/>
  <c r="D63" i="6" s="1"/>
  <c r="S60" i="6"/>
  <c r="H61" i="6"/>
  <c r="AC66" i="6"/>
  <c r="J68" i="6"/>
  <c r="Y66" i="6"/>
  <c r="F68" i="6"/>
  <c r="F73" i="6" s="1"/>
  <c r="U66" i="6"/>
  <c r="AB18" i="6"/>
  <c r="X18" i="6"/>
  <c r="T18" i="6"/>
  <c r="AC24" i="6"/>
  <c r="Y24" i="6"/>
  <c r="U24" i="6"/>
  <c r="T36" i="6"/>
  <c r="Z48" i="6"/>
  <c r="Z60" i="6"/>
  <c r="I25" i="6"/>
  <c r="M26" i="6"/>
  <c r="E26" i="6"/>
  <c r="L38" i="6"/>
  <c r="AA36" i="6"/>
  <c r="H38" i="6"/>
  <c r="W36" i="6"/>
  <c r="D38" i="6"/>
  <c r="S36" i="6"/>
  <c r="H44" i="6"/>
  <c r="H45" i="6" s="1"/>
  <c r="C50" i="6"/>
  <c r="R48" i="6"/>
  <c r="O54" i="6"/>
  <c r="R54" i="6"/>
  <c r="K55" i="6"/>
  <c r="Z54" i="6"/>
  <c r="G56" i="6"/>
  <c r="V54" i="6"/>
  <c r="O60" i="6"/>
  <c r="M68" i="6"/>
  <c r="AB66" i="6"/>
  <c r="I68" i="6"/>
  <c r="X66" i="6"/>
  <c r="E68" i="6"/>
  <c r="T66" i="6"/>
  <c r="T12" i="6"/>
  <c r="T13" i="6" s="1"/>
  <c r="AC30" i="6"/>
  <c r="Y30" i="6"/>
  <c r="U30" i="6"/>
  <c r="AA42" i="6"/>
  <c r="V48" i="6"/>
  <c r="AA54" i="6"/>
  <c r="V60" i="6"/>
  <c r="AC12" i="6"/>
  <c r="AA12" i="6"/>
  <c r="H14" i="6"/>
  <c r="H15" i="6" s="1"/>
  <c r="W12" i="6"/>
  <c r="U12" i="6"/>
  <c r="S12" i="6"/>
  <c r="E13" i="6"/>
  <c r="F19" i="6"/>
  <c r="F21" i="6" s="1"/>
  <c r="J20" i="6"/>
  <c r="J21" i="6" s="1"/>
  <c r="I31" i="6"/>
  <c r="I33" i="6" s="1"/>
  <c r="M37" i="6"/>
  <c r="M39" i="6" s="1"/>
  <c r="E38" i="6"/>
  <c r="E39" i="6" s="1"/>
  <c r="I43" i="6"/>
  <c r="C49" i="6"/>
  <c r="C55" i="6"/>
  <c r="C61" i="6"/>
  <c r="C67" i="6"/>
  <c r="M19" i="6"/>
  <c r="M21" i="6" s="1"/>
  <c r="I19" i="6"/>
  <c r="I21" i="6" s="1"/>
  <c r="E19" i="6"/>
  <c r="E21" i="6" s="1"/>
  <c r="L25" i="6"/>
  <c r="L27" i="6" s="1"/>
  <c r="H25" i="6"/>
  <c r="H27" i="6" s="1"/>
  <c r="D25" i="6"/>
  <c r="D27" i="6" s="1"/>
  <c r="L31" i="6"/>
  <c r="L33" i="6" s="1"/>
  <c r="H31" i="6"/>
  <c r="H33" i="6" s="1"/>
  <c r="D31" i="6"/>
  <c r="D33" i="6" s="1"/>
  <c r="L37" i="6"/>
  <c r="H37" i="6"/>
  <c r="D37" i="6"/>
  <c r="M44" i="6"/>
  <c r="E44" i="6"/>
  <c r="J55" i="6"/>
  <c r="F55" i="6"/>
  <c r="C62" i="6"/>
  <c r="K61" i="6"/>
  <c r="K63" i="6" s="1"/>
  <c r="G61" i="6"/>
  <c r="G63" i="6" s="1"/>
  <c r="J67" i="6"/>
  <c r="J72" i="6" s="1"/>
  <c r="F67" i="6"/>
  <c r="M31" i="6"/>
  <c r="M33" i="6" s="1"/>
  <c r="I37" i="6"/>
  <c r="I39" i="6" s="1"/>
  <c r="O48" i="6"/>
  <c r="G55" i="6"/>
  <c r="K56" i="6"/>
  <c r="G67" i="6"/>
  <c r="K68" i="6"/>
  <c r="L14" i="6"/>
  <c r="L19" i="6"/>
  <c r="H19" i="6"/>
  <c r="H21" i="6" s="1"/>
  <c r="D19" i="6"/>
  <c r="O30" i="6"/>
  <c r="K31" i="6"/>
  <c r="G31" i="6"/>
  <c r="C32" i="6"/>
  <c r="O36" i="6"/>
  <c r="C31" i="6"/>
  <c r="K37" i="6"/>
  <c r="G37" i="6"/>
  <c r="C38" i="6"/>
  <c r="O42" i="6"/>
  <c r="C37" i="6"/>
  <c r="K43" i="6"/>
  <c r="G43" i="6"/>
  <c r="C43" i="6"/>
  <c r="M55" i="6"/>
  <c r="I55" i="6"/>
  <c r="E55" i="6"/>
  <c r="M62" i="6"/>
  <c r="I62" i="6"/>
  <c r="E62" i="6"/>
  <c r="M67" i="6"/>
  <c r="I67" i="6"/>
  <c r="E67" i="6"/>
  <c r="E31" i="6"/>
  <c r="E33" i="6" s="1"/>
  <c r="C56" i="6"/>
  <c r="C68" i="6"/>
  <c r="O18" i="6"/>
  <c r="C19" i="6"/>
  <c r="K19" i="6"/>
  <c r="K21" i="6" s="1"/>
  <c r="G19" i="6"/>
  <c r="G21" i="6" s="1"/>
  <c r="C20" i="6"/>
  <c r="O24" i="6"/>
  <c r="J25" i="6"/>
  <c r="J27" i="6" s="1"/>
  <c r="F25" i="6"/>
  <c r="F27" i="6" s="1"/>
  <c r="J31" i="6"/>
  <c r="J33" i="6" s="1"/>
  <c r="F31" i="6"/>
  <c r="F33" i="6" s="1"/>
  <c r="J37" i="6"/>
  <c r="F37" i="6"/>
  <c r="C44" i="6"/>
  <c r="K44" i="6"/>
  <c r="G44" i="6"/>
  <c r="L55" i="6"/>
  <c r="L57" i="6" s="1"/>
  <c r="H55" i="6"/>
  <c r="H57" i="6" s="1"/>
  <c r="D55" i="6"/>
  <c r="D57" i="6" s="1"/>
  <c r="L67" i="6"/>
  <c r="H67" i="6"/>
  <c r="D67" i="6"/>
  <c r="K49" i="6"/>
  <c r="K51" i="6" s="1"/>
  <c r="G50" i="6"/>
  <c r="G51" i="6" s="1"/>
  <c r="J49" i="6"/>
  <c r="J51" i="6" s="1"/>
  <c r="F49" i="6"/>
  <c r="N14" i="6"/>
  <c r="F14" i="6"/>
  <c r="N79" i="5"/>
  <c r="J79" i="5"/>
  <c r="N67" i="5"/>
  <c r="J67" i="5"/>
  <c r="F67" i="5"/>
  <c r="I67" i="5"/>
  <c r="O42" i="5"/>
  <c r="B32" i="6" s="1"/>
  <c r="L37" i="5"/>
  <c r="F79" i="5"/>
  <c r="O71" i="5"/>
  <c r="L55" i="5"/>
  <c r="O53" i="5"/>
  <c r="B43" i="6" s="1"/>
  <c r="N55" i="5"/>
  <c r="C43" i="5"/>
  <c r="M49" i="5"/>
  <c r="C61" i="5"/>
  <c r="O60" i="5"/>
  <c r="B50" i="6" s="1"/>
  <c r="K61" i="5"/>
  <c r="G61" i="5"/>
  <c r="C67" i="5"/>
  <c r="F73" i="5"/>
  <c r="L79" i="5"/>
  <c r="H79" i="5"/>
  <c r="D79" i="5"/>
  <c r="O48" i="5"/>
  <c r="B38" i="6" s="1"/>
  <c r="O66" i="5"/>
  <c r="B56" i="6" s="1"/>
  <c r="M61" i="5"/>
  <c r="I61" i="5"/>
  <c r="E61" i="5"/>
  <c r="G43" i="5"/>
  <c r="O47" i="5"/>
  <c r="B37" i="6" s="1"/>
  <c r="M43" i="5"/>
  <c r="I43" i="5"/>
  <c r="E43" i="5"/>
  <c r="M55" i="5"/>
  <c r="I55" i="5"/>
  <c r="E55" i="5"/>
  <c r="H55" i="5"/>
  <c r="D55" i="5"/>
  <c r="M67" i="5"/>
  <c r="O77" i="5"/>
  <c r="B67" i="6" s="1"/>
  <c r="K79" i="5"/>
  <c r="G79" i="5"/>
  <c r="O78" i="5"/>
  <c r="B68" i="6" s="1"/>
  <c r="C79" i="5"/>
  <c r="D73" i="5"/>
  <c r="L73" i="5"/>
  <c r="H73" i="5"/>
  <c r="O72" i="5"/>
  <c r="B62" i="6" s="1"/>
  <c r="K73" i="5"/>
  <c r="G73" i="5"/>
  <c r="C73" i="5"/>
  <c r="K67" i="5"/>
  <c r="G67" i="5"/>
  <c r="O65" i="5"/>
  <c r="B55" i="6" s="1"/>
  <c r="D67" i="5"/>
  <c r="E67" i="5"/>
  <c r="L61" i="5"/>
  <c r="H61" i="5"/>
  <c r="D61" i="5"/>
  <c r="O59" i="5"/>
  <c r="B49" i="6" s="1"/>
  <c r="O54" i="5"/>
  <c r="C55" i="5"/>
  <c r="E49" i="5"/>
  <c r="C49" i="5"/>
  <c r="O41" i="5"/>
  <c r="B31" i="6" s="1"/>
  <c r="O35" i="5"/>
  <c r="B25" i="6" s="1"/>
  <c r="O29" i="5"/>
  <c r="B19" i="6" s="1"/>
  <c r="O23" i="5"/>
  <c r="I37" i="5"/>
  <c r="H37" i="5"/>
  <c r="C37" i="5"/>
  <c r="K37" i="5"/>
  <c r="G37" i="5"/>
  <c r="M37" i="5"/>
  <c r="N37" i="5"/>
  <c r="J37" i="5"/>
  <c r="F37" i="5"/>
  <c r="L31" i="5"/>
  <c r="H31" i="5"/>
  <c r="D31" i="5"/>
  <c r="K31" i="5"/>
  <c r="G31" i="5"/>
  <c r="N31" i="5"/>
  <c r="J31" i="5"/>
  <c r="F31" i="5"/>
  <c r="M31" i="5"/>
  <c r="I31" i="5"/>
  <c r="E31" i="5"/>
  <c r="C25" i="5"/>
  <c r="O36" i="5"/>
  <c r="B26" i="6" s="1"/>
  <c r="O30" i="5"/>
  <c r="B20" i="6" s="1"/>
  <c r="C31" i="5"/>
  <c r="O24" i="5"/>
  <c r="D25" i="5"/>
  <c r="P7" i="3"/>
  <c r="J7" i="3"/>
  <c r="H7" i="3"/>
  <c r="K7" i="3"/>
  <c r="I7" i="3"/>
  <c r="G7" i="3"/>
  <c r="L7" i="3"/>
  <c r="O7" i="3"/>
  <c r="M7" i="3"/>
  <c r="N7" i="3"/>
  <c r="F7" i="3"/>
  <c r="C85" i="5" l="1"/>
  <c r="O83" i="5"/>
  <c r="B14" i="6"/>
  <c r="O84" i="5"/>
  <c r="H39" i="6"/>
  <c r="AA71" i="6"/>
  <c r="E72" i="6"/>
  <c r="T71" i="6"/>
  <c r="L73" i="6"/>
  <c r="W71" i="6"/>
  <c r="H72" i="6"/>
  <c r="E73" i="6"/>
  <c r="J73" i="6"/>
  <c r="V71" i="6"/>
  <c r="R71" i="6"/>
  <c r="H73" i="6"/>
  <c r="N72" i="6"/>
  <c r="I72" i="6"/>
  <c r="L72" i="6"/>
  <c r="F72" i="6"/>
  <c r="U71" i="6"/>
  <c r="AC71" i="6"/>
  <c r="O71" i="6"/>
  <c r="S71" i="6"/>
  <c r="N73" i="6"/>
  <c r="F57" i="6"/>
  <c r="F63" i="6"/>
  <c r="N33" i="6"/>
  <c r="N63" i="6"/>
  <c r="H63" i="6"/>
  <c r="C32" i="1"/>
  <c r="C39" i="1"/>
  <c r="I69" i="6"/>
  <c r="F45" i="6"/>
  <c r="L51" i="6"/>
  <c r="T27" i="6"/>
  <c r="E69" i="6"/>
  <c r="I63" i="6"/>
  <c r="M57" i="6"/>
  <c r="G33" i="6"/>
  <c r="F69" i="6"/>
  <c r="Z20" i="6"/>
  <c r="N45" i="6"/>
  <c r="L15" i="6"/>
  <c r="L69" i="6"/>
  <c r="J39" i="6"/>
  <c r="H51" i="6"/>
  <c r="I45" i="6"/>
  <c r="R17" i="3"/>
  <c r="C17" i="4" s="1"/>
  <c r="E17" i="4" s="1"/>
  <c r="G17" i="4" s="1"/>
  <c r="R8" i="3"/>
  <c r="C8" i="4" s="1"/>
  <c r="E8" i="4" s="1"/>
  <c r="G8" i="4" s="1"/>
  <c r="O18" i="13"/>
  <c r="C18" i="14" s="1"/>
  <c r="M63" i="6"/>
  <c r="S51" i="6"/>
  <c r="AA51" i="6"/>
  <c r="F51" i="6"/>
  <c r="W51" i="6"/>
  <c r="E45" i="6"/>
  <c r="M45" i="6"/>
  <c r="C19" i="13"/>
  <c r="G39" i="6"/>
  <c r="L39" i="6"/>
  <c r="G57" i="6"/>
  <c r="D39" i="6"/>
  <c r="V45" i="6"/>
  <c r="M69" i="6"/>
  <c r="K69" i="6"/>
  <c r="C40" i="1"/>
  <c r="C37" i="1"/>
  <c r="X68" i="6"/>
  <c r="X67" i="6"/>
  <c r="U68" i="6"/>
  <c r="U67" i="6"/>
  <c r="AC68" i="6"/>
  <c r="AC67" i="6"/>
  <c r="V68" i="6"/>
  <c r="V67" i="6"/>
  <c r="W68" i="6"/>
  <c r="W67" i="6"/>
  <c r="T68" i="6"/>
  <c r="T67" i="6"/>
  <c r="AB68" i="6"/>
  <c r="AB67" i="6"/>
  <c r="Y68" i="6"/>
  <c r="Y67" i="6"/>
  <c r="Z68" i="6"/>
  <c r="Z67" i="6"/>
  <c r="AA68" i="6"/>
  <c r="AA67" i="6"/>
  <c r="S68" i="6"/>
  <c r="S67" i="6"/>
  <c r="V62" i="6"/>
  <c r="V61" i="6"/>
  <c r="AA62" i="6"/>
  <c r="AA61" i="6"/>
  <c r="T62" i="6"/>
  <c r="T61" i="6"/>
  <c r="U62" i="6"/>
  <c r="U61" i="6"/>
  <c r="Z62" i="6"/>
  <c r="Z61" i="6"/>
  <c r="W62" i="6"/>
  <c r="W61" i="6"/>
  <c r="X62" i="6"/>
  <c r="X61" i="6"/>
  <c r="Y61" i="6"/>
  <c r="Y62" i="6"/>
  <c r="S62" i="6"/>
  <c r="S61" i="6"/>
  <c r="AB62" i="6"/>
  <c r="AB61" i="6"/>
  <c r="E63" i="6"/>
  <c r="AC62" i="6"/>
  <c r="AC61" i="6"/>
  <c r="AA55" i="6"/>
  <c r="AA56" i="6"/>
  <c r="I57" i="6"/>
  <c r="S55" i="6"/>
  <c r="S56" i="6"/>
  <c r="T56" i="6"/>
  <c r="T55" i="6"/>
  <c r="AB56" i="6"/>
  <c r="AB55" i="6"/>
  <c r="U55" i="6"/>
  <c r="U56" i="6"/>
  <c r="V56" i="6"/>
  <c r="V55" i="6"/>
  <c r="W55" i="6"/>
  <c r="W56" i="6"/>
  <c r="Z56" i="6"/>
  <c r="Z55" i="6"/>
  <c r="X55" i="6"/>
  <c r="X56" i="6"/>
  <c r="AC55" i="6"/>
  <c r="AC56" i="6"/>
  <c r="Y56" i="6"/>
  <c r="Y55" i="6"/>
  <c r="R68" i="6"/>
  <c r="R67" i="6"/>
  <c r="R63" i="6"/>
  <c r="R56" i="6"/>
  <c r="R55" i="6"/>
  <c r="V49" i="6"/>
  <c r="V50" i="6"/>
  <c r="X50" i="6"/>
  <c r="X49" i="6"/>
  <c r="Y50" i="6"/>
  <c r="Y49" i="6"/>
  <c r="U50" i="6"/>
  <c r="U49" i="6"/>
  <c r="Z49" i="6"/>
  <c r="Z50" i="6"/>
  <c r="T50" i="6"/>
  <c r="T49" i="6"/>
  <c r="AB50" i="6"/>
  <c r="AB49" i="6"/>
  <c r="AC49" i="6"/>
  <c r="AC50" i="6"/>
  <c r="M19" i="13"/>
  <c r="R50" i="6"/>
  <c r="R49" i="6"/>
  <c r="AB44" i="6"/>
  <c r="AB43" i="6"/>
  <c r="W44" i="6"/>
  <c r="W43" i="6"/>
  <c r="Y44" i="6"/>
  <c r="Y43" i="6"/>
  <c r="X44" i="6"/>
  <c r="X43" i="6"/>
  <c r="AC44" i="6"/>
  <c r="AC43" i="6"/>
  <c r="R45" i="6"/>
  <c r="Z43" i="6"/>
  <c r="Z44" i="6"/>
  <c r="AA44" i="6"/>
  <c r="AA43" i="6"/>
  <c r="I19" i="13"/>
  <c r="S44" i="6"/>
  <c r="S43" i="6"/>
  <c r="AC38" i="6"/>
  <c r="AC37" i="6"/>
  <c r="K39" i="6"/>
  <c r="S37" i="6"/>
  <c r="S38" i="6"/>
  <c r="AA37" i="6"/>
  <c r="AA38" i="6"/>
  <c r="V37" i="6"/>
  <c r="V38" i="6"/>
  <c r="U38" i="6"/>
  <c r="U37" i="6"/>
  <c r="AB38" i="6"/>
  <c r="AB37" i="6"/>
  <c r="Y38" i="6"/>
  <c r="Y37" i="6"/>
  <c r="F31" i="13"/>
  <c r="G31" i="13"/>
  <c r="I31" i="13"/>
  <c r="W37" i="6"/>
  <c r="W38" i="6"/>
  <c r="T37" i="6"/>
  <c r="T38" i="6"/>
  <c r="X38" i="6"/>
  <c r="X37" i="6"/>
  <c r="Z37" i="6"/>
  <c r="Z38" i="6"/>
  <c r="R39" i="6"/>
  <c r="AC31" i="6"/>
  <c r="AC32" i="6"/>
  <c r="S32" i="6"/>
  <c r="S31" i="6"/>
  <c r="Y31" i="6"/>
  <c r="Y32" i="6"/>
  <c r="Z31" i="6"/>
  <c r="Z32" i="6"/>
  <c r="T32" i="6"/>
  <c r="T31" i="6"/>
  <c r="W31" i="6"/>
  <c r="W32" i="6"/>
  <c r="V31" i="6"/>
  <c r="V32" i="6"/>
  <c r="U31" i="6"/>
  <c r="U32" i="6"/>
  <c r="AA32" i="6"/>
  <c r="AA31" i="6"/>
  <c r="X32" i="6"/>
  <c r="X31" i="6"/>
  <c r="AB32" i="6"/>
  <c r="AB31" i="6"/>
  <c r="R33" i="6"/>
  <c r="K18" i="11"/>
  <c r="H18" i="11"/>
  <c r="O26" i="6"/>
  <c r="E23" i="14" s="1"/>
  <c r="Z21" i="6"/>
  <c r="G18" i="11"/>
  <c r="D18" i="11"/>
  <c r="I18" i="11"/>
  <c r="F18" i="11"/>
  <c r="K57" i="6"/>
  <c r="M18" i="11"/>
  <c r="J18" i="11"/>
  <c r="G27" i="6"/>
  <c r="K27" i="6"/>
  <c r="N18" i="11"/>
  <c r="N27" i="6"/>
  <c r="AB27" i="6"/>
  <c r="P54" i="5"/>
  <c r="B44" i="6"/>
  <c r="L18" i="11"/>
  <c r="E18" i="11"/>
  <c r="P72" i="5"/>
  <c r="B61" i="6"/>
  <c r="D31" i="13"/>
  <c r="O15" i="13"/>
  <c r="C15" i="14" s="1"/>
  <c r="K31" i="13"/>
  <c r="N31" i="13"/>
  <c r="O14" i="13"/>
  <c r="C14" i="14" s="1"/>
  <c r="M31" i="13"/>
  <c r="J19" i="13"/>
  <c r="L31" i="13"/>
  <c r="J31" i="13"/>
  <c r="H19" i="13"/>
  <c r="O13" i="13"/>
  <c r="C13" i="14" s="1"/>
  <c r="H31" i="13"/>
  <c r="L19" i="13"/>
  <c r="G19" i="13"/>
  <c r="G32" i="13" s="1"/>
  <c r="K19" i="13"/>
  <c r="D19" i="13"/>
  <c r="D32" i="13" s="1"/>
  <c r="O30" i="13"/>
  <c r="C30" i="14" s="1"/>
  <c r="O28" i="13"/>
  <c r="C28" i="14" s="1"/>
  <c r="E19" i="13"/>
  <c r="F19" i="13"/>
  <c r="N19" i="13"/>
  <c r="O12" i="13"/>
  <c r="C12" i="14" s="1"/>
  <c r="E31" i="13"/>
  <c r="O11" i="13"/>
  <c r="C11" i="14" s="1"/>
  <c r="C31" i="13"/>
  <c r="O24" i="13"/>
  <c r="C24" i="14" s="1"/>
  <c r="L11" i="11"/>
  <c r="K10" i="11"/>
  <c r="K33" i="8"/>
  <c r="E10" i="11"/>
  <c r="F11" i="11"/>
  <c r="E33" i="8"/>
  <c r="K11" i="11"/>
  <c r="J10" i="11"/>
  <c r="J33" i="8"/>
  <c r="I11" i="11"/>
  <c r="H10" i="11"/>
  <c r="H33" i="8"/>
  <c r="G11" i="11"/>
  <c r="F10" i="11"/>
  <c r="F33" i="8"/>
  <c r="B13" i="6"/>
  <c r="B72" i="6" s="1"/>
  <c r="P24" i="5"/>
  <c r="J11" i="11"/>
  <c r="I33" i="8"/>
  <c r="I10" i="11"/>
  <c r="N10" i="11"/>
  <c r="N33" i="8"/>
  <c r="M11" i="11"/>
  <c r="L10" i="11"/>
  <c r="L33" i="8"/>
  <c r="O9" i="13"/>
  <c r="E11" i="11"/>
  <c r="D10" i="11"/>
  <c r="D33" i="8"/>
  <c r="C11" i="12"/>
  <c r="N11" i="11"/>
  <c r="M10" i="11"/>
  <c r="M33" i="8"/>
  <c r="H11" i="11"/>
  <c r="G10" i="11"/>
  <c r="G33" i="8"/>
  <c r="D11" i="11"/>
  <c r="C10" i="11"/>
  <c r="C33" i="8"/>
  <c r="R10" i="3"/>
  <c r="C10" i="4" s="1"/>
  <c r="E10" i="4" s="1"/>
  <c r="G10" i="4" s="1"/>
  <c r="G21" i="3"/>
  <c r="H21" i="3" s="1"/>
  <c r="I21" i="3" s="1"/>
  <c r="J21" i="3" s="1"/>
  <c r="K21" i="3" s="1"/>
  <c r="L21" i="3" s="1"/>
  <c r="M21" i="3" s="1"/>
  <c r="N21" i="3" s="1"/>
  <c r="O21" i="3" s="1"/>
  <c r="P21" i="3" s="1"/>
  <c r="Q21" i="3" s="1"/>
  <c r="F12" i="3"/>
  <c r="F16" i="3"/>
  <c r="G9" i="3"/>
  <c r="F15" i="3"/>
  <c r="G22" i="3"/>
  <c r="H22" i="3" s="1"/>
  <c r="I22" i="3" s="1"/>
  <c r="J22" i="3" s="1"/>
  <c r="K22" i="3" s="1"/>
  <c r="L22" i="3" s="1"/>
  <c r="M22" i="3" s="1"/>
  <c r="N22" i="3" s="1"/>
  <c r="O22" i="3" s="1"/>
  <c r="P22" i="3" s="1"/>
  <c r="Q22" i="3" s="1"/>
  <c r="R19" i="3"/>
  <c r="C19" i="4" s="1"/>
  <c r="E19" i="4" s="1"/>
  <c r="G19" i="4" s="1"/>
  <c r="G20" i="3"/>
  <c r="H20" i="3" s="1"/>
  <c r="I20" i="3" s="1"/>
  <c r="J20" i="3" s="1"/>
  <c r="K20" i="3" s="1"/>
  <c r="L20" i="3" s="1"/>
  <c r="M20" i="3" s="1"/>
  <c r="N20" i="3" s="1"/>
  <c r="O20" i="3" s="1"/>
  <c r="P20" i="3" s="1"/>
  <c r="Q20" i="3" s="1"/>
  <c r="E23" i="3"/>
  <c r="E25" i="3" s="1"/>
  <c r="R18" i="3"/>
  <c r="C18" i="4" s="1"/>
  <c r="E18" i="4" s="1"/>
  <c r="G18" i="4" s="1"/>
  <c r="C33" i="1"/>
  <c r="C38" i="1"/>
  <c r="C35" i="1"/>
  <c r="D41" i="1"/>
  <c r="E41" i="1" s="1"/>
  <c r="C36" i="1"/>
  <c r="AC10" i="6"/>
  <c r="N24" i="7"/>
  <c r="N8" i="8" s="1"/>
  <c r="M14" i="3"/>
  <c r="J20" i="5"/>
  <c r="J10" i="6" s="1"/>
  <c r="I14" i="3"/>
  <c r="F20" i="5"/>
  <c r="F10" i="6" s="1"/>
  <c r="P14" i="3"/>
  <c r="M20" i="5"/>
  <c r="M10" i="6" s="1"/>
  <c r="O14" i="3"/>
  <c r="L20" i="5"/>
  <c r="L10" i="6" s="1"/>
  <c r="K14" i="3"/>
  <c r="H20" i="5"/>
  <c r="H10" i="6" s="1"/>
  <c r="F14" i="3"/>
  <c r="C20" i="5"/>
  <c r="C10" i="6" s="1"/>
  <c r="L14" i="3"/>
  <c r="I20" i="5"/>
  <c r="I10" i="6" s="1"/>
  <c r="H14" i="3"/>
  <c r="E20" i="5"/>
  <c r="E10" i="6" s="1"/>
  <c r="N14" i="3"/>
  <c r="K20" i="5"/>
  <c r="K10" i="6" s="1"/>
  <c r="G14" i="3"/>
  <c r="D20" i="5"/>
  <c r="D10" i="6" s="1"/>
  <c r="J14" i="3"/>
  <c r="G20" i="5"/>
  <c r="G10" i="6" s="1"/>
  <c r="Z13" i="6"/>
  <c r="V14" i="6"/>
  <c r="V15" i="6" s="1"/>
  <c r="C14" i="6"/>
  <c r="C73" i="6" s="1"/>
  <c r="R14" i="6"/>
  <c r="R15" i="6" s="1"/>
  <c r="K14" i="6"/>
  <c r="K73" i="6" s="1"/>
  <c r="N39" i="6"/>
  <c r="K33" i="6"/>
  <c r="J63" i="6"/>
  <c r="C13" i="6"/>
  <c r="C72" i="6" s="1"/>
  <c r="K13" i="6"/>
  <c r="K72" i="6" s="1"/>
  <c r="E57" i="6"/>
  <c r="O38" i="6"/>
  <c r="E25" i="14" s="1"/>
  <c r="G69" i="6"/>
  <c r="Y12" i="6"/>
  <c r="Y14" i="6" s="1"/>
  <c r="J14" i="6"/>
  <c r="J15" i="6" s="1"/>
  <c r="H69" i="6"/>
  <c r="F39" i="6"/>
  <c r="O32" i="6"/>
  <c r="E24" i="14" s="1"/>
  <c r="AD30" i="6"/>
  <c r="V20" i="6"/>
  <c r="V21" i="6" s="1"/>
  <c r="D13" i="6"/>
  <c r="D72" i="6" s="1"/>
  <c r="D14" i="6"/>
  <c r="D73" i="6" s="1"/>
  <c r="N69" i="6"/>
  <c r="AD36" i="6"/>
  <c r="AD60" i="6"/>
  <c r="N21" i="6"/>
  <c r="C51" i="6"/>
  <c r="AD42" i="6"/>
  <c r="AC21" i="6"/>
  <c r="AC26" i="6"/>
  <c r="AC25" i="6"/>
  <c r="AA26" i="6"/>
  <c r="AA25" i="6"/>
  <c r="G14" i="6"/>
  <c r="G73" i="6" s="1"/>
  <c r="N51" i="6"/>
  <c r="O68" i="6"/>
  <c r="L21" i="6"/>
  <c r="J69" i="6"/>
  <c r="O62" i="6"/>
  <c r="E29" i="14" s="1"/>
  <c r="T14" i="6"/>
  <c r="T15" i="6" s="1"/>
  <c r="AD54" i="6"/>
  <c r="T19" i="6"/>
  <c r="T20" i="6"/>
  <c r="U19" i="6"/>
  <c r="U20" i="6"/>
  <c r="E27" i="6"/>
  <c r="V27" i="6"/>
  <c r="R21" i="6"/>
  <c r="W20" i="6"/>
  <c r="W19" i="6"/>
  <c r="R26" i="6"/>
  <c r="R25" i="6"/>
  <c r="AD24" i="6"/>
  <c r="G13" i="6"/>
  <c r="G72" i="6" s="1"/>
  <c r="O20" i="6"/>
  <c r="E22" i="14" s="1"/>
  <c r="O56" i="6"/>
  <c r="E28" i="14" s="1"/>
  <c r="I27" i="6"/>
  <c r="U26" i="6"/>
  <c r="U25" i="6"/>
  <c r="X19" i="6"/>
  <c r="X20" i="6"/>
  <c r="Y19" i="6"/>
  <c r="Y20" i="6"/>
  <c r="AD66" i="6"/>
  <c r="M27" i="6"/>
  <c r="S26" i="6"/>
  <c r="S25" i="6"/>
  <c r="X27" i="6"/>
  <c r="W26" i="6"/>
  <c r="W25" i="6"/>
  <c r="D69" i="6"/>
  <c r="D21" i="6"/>
  <c r="J57" i="6"/>
  <c r="AD48" i="6"/>
  <c r="Y26" i="6"/>
  <c r="Y25" i="6"/>
  <c r="AB19" i="6"/>
  <c r="AB20" i="6"/>
  <c r="Z27" i="6"/>
  <c r="S20" i="6"/>
  <c r="S19" i="6"/>
  <c r="AD18" i="6"/>
  <c r="AA20" i="6"/>
  <c r="AA19" i="6"/>
  <c r="AC13" i="6"/>
  <c r="AC14" i="6"/>
  <c r="AB12" i="6"/>
  <c r="AB71" i="6" s="1"/>
  <c r="AA14" i="6"/>
  <c r="AA13" i="6"/>
  <c r="X12" i="6"/>
  <c r="X71" i="6" s="1"/>
  <c r="W13" i="6"/>
  <c r="W14" i="6"/>
  <c r="U14" i="6"/>
  <c r="U13" i="6"/>
  <c r="S13" i="6"/>
  <c r="S14" i="6"/>
  <c r="F15" i="6"/>
  <c r="N15" i="6"/>
  <c r="E15" i="6"/>
  <c r="G45" i="6"/>
  <c r="K45" i="6"/>
  <c r="O55" i="6"/>
  <c r="C57" i="6"/>
  <c r="O50" i="6"/>
  <c r="E27" i="14" s="1"/>
  <c r="O19" i="6"/>
  <c r="C21" i="6"/>
  <c r="O61" i="6"/>
  <c r="C63" i="6"/>
  <c r="O44" i="6"/>
  <c r="E26" i="14" s="1"/>
  <c r="O37" i="6"/>
  <c r="C39" i="6"/>
  <c r="I14" i="6"/>
  <c r="I73" i="6" s="1"/>
  <c r="I13" i="6"/>
  <c r="O49" i="6"/>
  <c r="O25" i="6"/>
  <c r="O43" i="6"/>
  <c r="C45" i="6"/>
  <c r="O31" i="6"/>
  <c r="C33" i="6"/>
  <c r="M13" i="6"/>
  <c r="M72" i="6" s="1"/>
  <c r="M14" i="6"/>
  <c r="M73" i="6" s="1"/>
  <c r="O67" i="6"/>
  <c r="C69" i="6"/>
  <c r="O43" i="5"/>
  <c r="B33" i="6" s="1"/>
  <c r="O61" i="5"/>
  <c r="B51" i="6" s="1"/>
  <c r="P78" i="5"/>
  <c r="P66" i="5"/>
  <c r="P67" i="5"/>
  <c r="P60" i="5"/>
  <c r="P61" i="5"/>
  <c r="P42" i="5"/>
  <c r="P30" i="5"/>
  <c r="P36" i="5"/>
  <c r="P48" i="5"/>
  <c r="O49" i="5"/>
  <c r="O55" i="5"/>
  <c r="O73" i="5"/>
  <c r="B63" i="6" s="1"/>
  <c r="Q76" i="5"/>
  <c r="Q52" i="5"/>
  <c r="Q28" i="5"/>
  <c r="Q58" i="5"/>
  <c r="Q70" i="5"/>
  <c r="Q46" i="5"/>
  <c r="Q64" i="5"/>
  <c r="Q40" i="5"/>
  <c r="Q34" i="5"/>
  <c r="Q23" i="5"/>
  <c r="O79" i="5"/>
  <c r="B69" i="6" s="1"/>
  <c r="O67" i="5"/>
  <c r="B57" i="6" s="1"/>
  <c r="O37" i="5"/>
  <c r="B27" i="6" s="1"/>
  <c r="O25" i="5"/>
  <c r="O31" i="5"/>
  <c r="B21" i="6" s="1"/>
  <c r="B73" i="6" l="1"/>
  <c r="B15" i="6"/>
  <c r="O85" i="5"/>
  <c r="R72" i="6"/>
  <c r="S72" i="6"/>
  <c r="Z72" i="6"/>
  <c r="W72" i="6"/>
  <c r="AC72" i="6"/>
  <c r="N74" i="6"/>
  <c r="R73" i="6"/>
  <c r="P18" i="12" s="1"/>
  <c r="S73" i="6"/>
  <c r="Z73" i="6"/>
  <c r="W73" i="6"/>
  <c r="AC73" i="6"/>
  <c r="Y71" i="6"/>
  <c r="AA72" i="6"/>
  <c r="T72" i="6"/>
  <c r="V72" i="6"/>
  <c r="L74" i="6"/>
  <c r="F74" i="6"/>
  <c r="E74" i="6"/>
  <c r="J74" i="6"/>
  <c r="H74" i="6"/>
  <c r="AA73" i="6"/>
  <c r="Y73" i="6"/>
  <c r="T73" i="6"/>
  <c r="V73" i="6"/>
  <c r="E30" i="14"/>
  <c r="C18" i="12"/>
  <c r="AC57" i="6"/>
  <c r="AB39" i="6"/>
  <c r="AC39" i="6"/>
  <c r="X45" i="6"/>
  <c r="W45" i="6"/>
  <c r="AD31" i="6"/>
  <c r="G12" i="14" s="1"/>
  <c r="U33" i="6"/>
  <c r="W33" i="6"/>
  <c r="Z33" i="6"/>
  <c r="AD68" i="6"/>
  <c r="U57" i="6"/>
  <c r="T57" i="6"/>
  <c r="S63" i="6"/>
  <c r="X63" i="6"/>
  <c r="T63" i="6"/>
  <c r="V63" i="6"/>
  <c r="Y69" i="6"/>
  <c r="T69" i="6"/>
  <c r="V69" i="6"/>
  <c r="U69" i="6"/>
  <c r="O33" i="6"/>
  <c r="X39" i="6"/>
  <c r="AB63" i="6"/>
  <c r="U63" i="6"/>
  <c r="F32" i="13"/>
  <c r="AA63" i="6"/>
  <c r="T51" i="6"/>
  <c r="X51" i="6"/>
  <c r="C32" i="13"/>
  <c r="U21" i="6"/>
  <c r="AA39" i="6"/>
  <c r="Z45" i="6"/>
  <c r="V33" i="6"/>
  <c r="Y33" i="6"/>
  <c r="AC33" i="6"/>
  <c r="W63" i="6"/>
  <c r="S69" i="6"/>
  <c r="Z69" i="6"/>
  <c r="AB69" i="6"/>
  <c r="W69" i="6"/>
  <c r="AC69" i="6"/>
  <c r="X69" i="6"/>
  <c r="AD32" i="6"/>
  <c r="G24" i="14" s="1"/>
  <c r="S33" i="6"/>
  <c r="Y39" i="6"/>
  <c r="U39" i="6"/>
  <c r="V39" i="6"/>
  <c r="S39" i="6"/>
  <c r="S45" i="6"/>
  <c r="AC45" i="6"/>
  <c r="Y45" i="6"/>
  <c r="AB45" i="6"/>
  <c r="Z51" i="6"/>
  <c r="S57" i="6"/>
  <c r="AC63" i="6"/>
  <c r="AD62" i="6"/>
  <c r="G29" i="14" s="1"/>
  <c r="Y57" i="6"/>
  <c r="O39" i="6"/>
  <c r="AD38" i="6"/>
  <c r="G25" i="14" s="1"/>
  <c r="I32" i="13"/>
  <c r="M32" i="13"/>
  <c r="AA69" i="6"/>
  <c r="AD61" i="6"/>
  <c r="G17" i="14" s="1"/>
  <c r="Y63" i="6"/>
  <c r="O63" i="6"/>
  <c r="Z63" i="6"/>
  <c r="X57" i="6"/>
  <c r="W57" i="6"/>
  <c r="AD56" i="6"/>
  <c r="G28" i="14" s="1"/>
  <c r="Z57" i="6"/>
  <c r="V57" i="6"/>
  <c r="AB57" i="6"/>
  <c r="AA57" i="6"/>
  <c r="P79" i="5"/>
  <c r="P77" i="5" s="1"/>
  <c r="AD67" i="6"/>
  <c r="R69" i="6"/>
  <c r="P73" i="5"/>
  <c r="P71" i="5" s="1"/>
  <c r="AD55" i="6"/>
  <c r="R57" i="6"/>
  <c r="E18" i="12"/>
  <c r="AC51" i="6"/>
  <c r="U51" i="6"/>
  <c r="AD50" i="6"/>
  <c r="G27" i="14" s="1"/>
  <c r="AB51" i="6"/>
  <c r="Y51" i="6"/>
  <c r="V51" i="6"/>
  <c r="AD49" i="6"/>
  <c r="R51" i="6"/>
  <c r="AA45" i="6"/>
  <c r="Z39" i="6"/>
  <c r="T39" i="6"/>
  <c r="F18" i="12"/>
  <c r="AD37" i="6"/>
  <c r="AE38" i="6" s="1"/>
  <c r="W39" i="6"/>
  <c r="D18" i="12"/>
  <c r="N32" i="13"/>
  <c r="AB33" i="6"/>
  <c r="AA33" i="6"/>
  <c r="T33" i="6"/>
  <c r="P43" i="5"/>
  <c r="X33" i="6"/>
  <c r="K32" i="13"/>
  <c r="P37" i="5"/>
  <c r="P35" i="5" s="1"/>
  <c r="P31" i="5"/>
  <c r="P29" i="5" s="1"/>
  <c r="H18" i="12"/>
  <c r="N18" i="12"/>
  <c r="Z15" i="6"/>
  <c r="M18" i="12"/>
  <c r="K15" i="6"/>
  <c r="K74" i="6" s="1"/>
  <c r="W21" i="6"/>
  <c r="H32" i="13"/>
  <c r="G18" i="12"/>
  <c r="E18" i="14"/>
  <c r="P68" i="6"/>
  <c r="E17" i="14"/>
  <c r="P63" i="6"/>
  <c r="P62" i="6"/>
  <c r="L32" i="13"/>
  <c r="E16" i="14"/>
  <c r="P56" i="6"/>
  <c r="E15" i="14"/>
  <c r="P50" i="6"/>
  <c r="P55" i="5"/>
  <c r="P53" i="5" s="1"/>
  <c r="B45" i="6"/>
  <c r="E14" i="14"/>
  <c r="P44" i="6"/>
  <c r="J32" i="13"/>
  <c r="P49" i="5"/>
  <c r="B39" i="6"/>
  <c r="E13" i="14"/>
  <c r="P39" i="6"/>
  <c r="P38" i="6"/>
  <c r="E12" i="14"/>
  <c r="P32" i="6"/>
  <c r="P33" i="6"/>
  <c r="E32" i="13"/>
  <c r="H12" i="11"/>
  <c r="E11" i="14"/>
  <c r="P26" i="6"/>
  <c r="O11" i="11"/>
  <c r="N12" i="11"/>
  <c r="O31" i="13"/>
  <c r="C26" i="17" s="1"/>
  <c r="D12" i="11"/>
  <c r="L12" i="11"/>
  <c r="J12" i="11"/>
  <c r="E12" i="11"/>
  <c r="G12" i="11"/>
  <c r="E10" i="14"/>
  <c r="P20" i="6"/>
  <c r="F12" i="11"/>
  <c r="G59" i="13"/>
  <c r="G60" i="13" s="1"/>
  <c r="G34" i="8"/>
  <c r="G36" i="8" s="1"/>
  <c r="H59" i="13"/>
  <c r="H60" i="13" s="1"/>
  <c r="H34" i="8"/>
  <c r="C59" i="13"/>
  <c r="C60" i="13" s="1"/>
  <c r="O33" i="8"/>
  <c r="C34" i="8"/>
  <c r="M12" i="11"/>
  <c r="I59" i="13"/>
  <c r="I60" i="13" s="1"/>
  <c r="I34" i="8"/>
  <c r="I36" i="8" s="1"/>
  <c r="F59" i="13"/>
  <c r="F60" i="13" s="1"/>
  <c r="F34" i="8"/>
  <c r="F36" i="8" s="1"/>
  <c r="K59" i="13"/>
  <c r="K60" i="13" s="1"/>
  <c r="K34" i="8"/>
  <c r="K36" i="8" s="1"/>
  <c r="C12" i="11"/>
  <c r="O10" i="11"/>
  <c r="O19" i="13"/>
  <c r="C9" i="14"/>
  <c r="N59" i="13"/>
  <c r="N60" i="13" s="1"/>
  <c r="N34" i="8"/>
  <c r="N36" i="8" s="1"/>
  <c r="I12" i="11"/>
  <c r="E59" i="13"/>
  <c r="E60" i="13" s="1"/>
  <c r="E34" i="8"/>
  <c r="E36" i="8" s="1"/>
  <c r="K12" i="11"/>
  <c r="M59" i="13"/>
  <c r="M60" i="13" s="1"/>
  <c r="M34" i="8"/>
  <c r="M36" i="8" s="1"/>
  <c r="D59" i="13"/>
  <c r="D60" i="13" s="1"/>
  <c r="D34" i="8"/>
  <c r="D36" i="8" s="1"/>
  <c r="L59" i="13"/>
  <c r="L60" i="13" s="1"/>
  <c r="L34" i="8"/>
  <c r="L36" i="8" s="1"/>
  <c r="J59" i="13"/>
  <c r="J60" i="13" s="1"/>
  <c r="J34" i="8"/>
  <c r="J36" i="8" s="1"/>
  <c r="F23" i="3"/>
  <c r="H9" i="3"/>
  <c r="G15" i="3"/>
  <c r="G16" i="3"/>
  <c r="G12" i="3"/>
  <c r="R20" i="3"/>
  <c r="C20" i="4" s="1"/>
  <c r="E20" i="4" s="1"/>
  <c r="G20" i="4" s="1"/>
  <c r="R22" i="3"/>
  <c r="C22" i="4" s="1"/>
  <c r="E22" i="4" s="1"/>
  <c r="G22" i="4" s="1"/>
  <c r="R21" i="3"/>
  <c r="C21" i="4" s="1"/>
  <c r="E21" i="4" s="1"/>
  <c r="G21" i="4" s="1"/>
  <c r="S10" i="6"/>
  <c r="D24" i="7"/>
  <c r="D8" i="8" s="1"/>
  <c r="N26" i="8"/>
  <c r="N7" i="10" s="1"/>
  <c r="N27" i="10" s="1"/>
  <c r="N47" i="10" s="1"/>
  <c r="N67" i="10" s="1"/>
  <c r="N87" i="10" s="1"/>
  <c r="N7" i="11"/>
  <c r="N7" i="13" s="1"/>
  <c r="N7" i="12"/>
  <c r="AA7" i="12" s="1"/>
  <c r="V10" i="6"/>
  <c r="G24" i="7"/>
  <c r="G8" i="8" s="1"/>
  <c r="Z10" i="6"/>
  <c r="K24" i="7"/>
  <c r="K8" i="8" s="1"/>
  <c r="X10" i="6"/>
  <c r="I24" i="7"/>
  <c r="I8" i="8" s="1"/>
  <c r="W10" i="6"/>
  <c r="H24" i="7"/>
  <c r="H8" i="8" s="1"/>
  <c r="AB10" i="6"/>
  <c r="M24" i="7"/>
  <c r="M8" i="8" s="1"/>
  <c r="Y10" i="6"/>
  <c r="J24" i="7"/>
  <c r="J8" i="8" s="1"/>
  <c r="T10" i="6"/>
  <c r="E24" i="7"/>
  <c r="E8" i="8" s="1"/>
  <c r="R10" i="6"/>
  <c r="C24" i="7"/>
  <c r="C8" i="8" s="1"/>
  <c r="AA10" i="6"/>
  <c r="L24" i="7"/>
  <c r="L8" i="8" s="1"/>
  <c r="U10" i="6"/>
  <c r="F24" i="7"/>
  <c r="F8" i="8" s="1"/>
  <c r="D10" i="12"/>
  <c r="F11" i="12"/>
  <c r="G11" i="12"/>
  <c r="Y13" i="6"/>
  <c r="Y15" i="6" s="1"/>
  <c r="I11" i="12"/>
  <c r="G10" i="12"/>
  <c r="H10" i="12"/>
  <c r="M11" i="12"/>
  <c r="M10" i="12"/>
  <c r="H11" i="12"/>
  <c r="F10" i="12"/>
  <c r="L11" i="12"/>
  <c r="N11" i="12"/>
  <c r="L10" i="12"/>
  <c r="P11" i="12"/>
  <c r="N10" i="12"/>
  <c r="Q48" i="6"/>
  <c r="Q24" i="6"/>
  <c r="Q66" i="6"/>
  <c r="Q42" i="6"/>
  <c r="Q18" i="6"/>
  <c r="Q60" i="6"/>
  <c r="Q36" i="6"/>
  <c r="Q12" i="6"/>
  <c r="Q54" i="6"/>
  <c r="Q30" i="6"/>
  <c r="E10" i="12"/>
  <c r="E11" i="12"/>
  <c r="C10" i="12"/>
  <c r="C12" i="12" s="1"/>
  <c r="D11" i="12"/>
  <c r="G15" i="6"/>
  <c r="G74" i="6" s="1"/>
  <c r="AD12" i="6"/>
  <c r="AD71" i="6" s="1"/>
  <c r="C15" i="6"/>
  <c r="C74" i="6" s="1"/>
  <c r="D15" i="6"/>
  <c r="D74" i="6" s="1"/>
  <c r="U27" i="6"/>
  <c r="AD20" i="6"/>
  <c r="G22" i="14" s="1"/>
  <c r="T21" i="6"/>
  <c r="O51" i="6"/>
  <c r="P51" i="6" s="1"/>
  <c r="O45" i="6"/>
  <c r="P45" i="6" s="1"/>
  <c r="O21" i="6"/>
  <c r="P21" i="6" s="1"/>
  <c r="O57" i="6"/>
  <c r="P57" i="6" s="1"/>
  <c r="O27" i="6"/>
  <c r="P27" i="6" s="1"/>
  <c r="Y21" i="6"/>
  <c r="X21" i="6"/>
  <c r="AD19" i="6"/>
  <c r="AB21" i="6"/>
  <c r="R27" i="6"/>
  <c r="AD25" i="6"/>
  <c r="AC27" i="6"/>
  <c r="S21" i="6"/>
  <c r="Y27" i="6"/>
  <c r="W27" i="6"/>
  <c r="S27" i="6"/>
  <c r="AD26" i="6"/>
  <c r="G23" i="14" s="1"/>
  <c r="AA27" i="6"/>
  <c r="O69" i="6"/>
  <c r="AA21" i="6"/>
  <c r="AC15" i="6"/>
  <c r="AB14" i="6"/>
  <c r="AB73" i="6" s="1"/>
  <c r="AB13" i="6"/>
  <c r="AB72" i="6" s="1"/>
  <c r="AA15" i="6"/>
  <c r="X14" i="6"/>
  <c r="X73" i="6" s="1"/>
  <c r="X13" i="6"/>
  <c r="X72" i="6" s="1"/>
  <c r="W15" i="6"/>
  <c r="U15" i="6"/>
  <c r="S15" i="6"/>
  <c r="P25" i="5"/>
  <c r="P23" i="5" s="1"/>
  <c r="O14" i="6"/>
  <c r="O73" i="6" s="1"/>
  <c r="I18" i="12"/>
  <c r="I15" i="6"/>
  <c r="I74" i="6" s="1"/>
  <c r="K10" i="12"/>
  <c r="M15" i="6"/>
  <c r="M74" i="6" s="1"/>
  <c r="O13" i="6"/>
  <c r="E9" i="14" s="1"/>
  <c r="P47" i="5"/>
  <c r="P41" i="5"/>
  <c r="P65" i="5"/>
  <c r="P59" i="5"/>
  <c r="Q77" i="5"/>
  <c r="Q71" i="5"/>
  <c r="Q65" i="5"/>
  <c r="Q59" i="5"/>
  <c r="Q53" i="5"/>
  <c r="Q47" i="5"/>
  <c r="Q41" i="5"/>
  <c r="Q35" i="5"/>
  <c r="Q78" i="5"/>
  <c r="Q72" i="5"/>
  <c r="Q66" i="5"/>
  <c r="Q60" i="5"/>
  <c r="Q54" i="5"/>
  <c r="Q48" i="5"/>
  <c r="Q42" i="5"/>
  <c r="Q36" i="5"/>
  <c r="Q24" i="5"/>
  <c r="Q30" i="5"/>
  <c r="Q29" i="5"/>
  <c r="Q11" i="12" l="1"/>
  <c r="P10" i="12"/>
  <c r="P12" i="12" s="1"/>
  <c r="B74" i="6"/>
  <c r="C32" i="17"/>
  <c r="AC74" i="6"/>
  <c r="S74" i="6"/>
  <c r="Y74" i="6"/>
  <c r="AA74" i="6"/>
  <c r="W74" i="6"/>
  <c r="O72" i="6"/>
  <c r="V74" i="6"/>
  <c r="Y72" i="6"/>
  <c r="Y11" i="12" s="1"/>
  <c r="R74" i="6"/>
  <c r="Z74" i="6"/>
  <c r="T74" i="6"/>
  <c r="G12" i="12"/>
  <c r="AE32" i="6"/>
  <c r="P69" i="6"/>
  <c r="P67" i="6" s="1"/>
  <c r="AE62" i="6"/>
  <c r="G30" i="14"/>
  <c r="AD63" i="6"/>
  <c r="AE63" i="6" s="1"/>
  <c r="G13" i="14"/>
  <c r="Z11" i="12"/>
  <c r="AD39" i="6"/>
  <c r="AD57" i="6"/>
  <c r="AD33" i="6"/>
  <c r="AE33" i="6" s="1"/>
  <c r="AE39" i="6"/>
  <c r="AE37" i="6" s="1"/>
  <c r="R10" i="12"/>
  <c r="AE68" i="6"/>
  <c r="G18" i="14"/>
  <c r="AD69" i="6"/>
  <c r="P55" i="6"/>
  <c r="AE56" i="6"/>
  <c r="G16" i="14"/>
  <c r="AE57" i="6"/>
  <c r="AD51" i="6"/>
  <c r="AE51" i="6" s="1"/>
  <c r="P49" i="6"/>
  <c r="AE50" i="6"/>
  <c r="G15" i="14"/>
  <c r="Q18" i="12"/>
  <c r="Y18" i="12"/>
  <c r="K18" i="12"/>
  <c r="L18" i="12"/>
  <c r="R18" i="12"/>
  <c r="E21" i="14"/>
  <c r="E31" i="14" s="1"/>
  <c r="Z18" i="12"/>
  <c r="J18" i="12"/>
  <c r="AA18" i="12"/>
  <c r="P61" i="6"/>
  <c r="S11" i="12"/>
  <c r="P43" i="6"/>
  <c r="R11" i="12"/>
  <c r="P37" i="6"/>
  <c r="E19" i="14"/>
  <c r="P31" i="6"/>
  <c r="AD21" i="6"/>
  <c r="AE21" i="6" s="1"/>
  <c r="E12" i="12"/>
  <c r="F12" i="12"/>
  <c r="O12" i="11"/>
  <c r="O28" i="11" s="1"/>
  <c r="O29" i="11" s="1"/>
  <c r="C31" i="14"/>
  <c r="P25" i="6"/>
  <c r="G11" i="14"/>
  <c r="AE26" i="6"/>
  <c r="L12" i="12"/>
  <c r="G10" i="14"/>
  <c r="AE20" i="6"/>
  <c r="P19" i="6"/>
  <c r="M12" i="12"/>
  <c r="D12" i="12"/>
  <c r="H12" i="12"/>
  <c r="C36" i="8"/>
  <c r="O36" i="8" s="1"/>
  <c r="C12" i="15" s="1"/>
  <c r="O34" i="8"/>
  <c r="C33" i="9" s="1"/>
  <c r="C35" i="9" s="1"/>
  <c r="N12" i="12"/>
  <c r="C32" i="9"/>
  <c r="O59" i="13"/>
  <c r="C10" i="17" s="1"/>
  <c r="J10" i="12"/>
  <c r="O32" i="13"/>
  <c r="C32" i="14" s="1"/>
  <c r="C7" i="15" s="1"/>
  <c r="C19" i="14"/>
  <c r="I9" i="3"/>
  <c r="H16" i="3"/>
  <c r="H15" i="3"/>
  <c r="H12" i="3"/>
  <c r="F25" i="3"/>
  <c r="G23" i="3"/>
  <c r="G25" i="3" s="1"/>
  <c r="C26" i="8"/>
  <c r="C7" i="10" s="1"/>
  <c r="C27" i="10" s="1"/>
  <c r="C47" i="10" s="1"/>
  <c r="C67" i="10" s="1"/>
  <c r="C87" i="10" s="1"/>
  <c r="C7" i="12"/>
  <c r="P7" i="12" s="1"/>
  <c r="C7" i="11"/>
  <c r="C7" i="13" s="1"/>
  <c r="K26" i="8"/>
  <c r="K7" i="10" s="1"/>
  <c r="K27" i="10" s="1"/>
  <c r="K47" i="10" s="1"/>
  <c r="K67" i="10" s="1"/>
  <c r="K87" i="10" s="1"/>
  <c r="K7" i="12"/>
  <c r="X7" i="12" s="1"/>
  <c r="K7" i="11"/>
  <c r="K7" i="13" s="1"/>
  <c r="F26" i="8"/>
  <c r="F7" i="10" s="1"/>
  <c r="F27" i="10" s="1"/>
  <c r="F47" i="10" s="1"/>
  <c r="F67" i="10" s="1"/>
  <c r="F87" i="10" s="1"/>
  <c r="F7" i="11"/>
  <c r="F7" i="13" s="1"/>
  <c r="F7" i="12"/>
  <c r="S7" i="12" s="1"/>
  <c r="H26" i="8"/>
  <c r="H7" i="10" s="1"/>
  <c r="H27" i="10" s="1"/>
  <c r="H47" i="10" s="1"/>
  <c r="H67" i="10" s="1"/>
  <c r="H87" i="10" s="1"/>
  <c r="H7" i="12"/>
  <c r="U7" i="12" s="1"/>
  <c r="H7" i="11"/>
  <c r="H7" i="13" s="1"/>
  <c r="L26" i="8"/>
  <c r="L7" i="10" s="1"/>
  <c r="L27" i="10" s="1"/>
  <c r="L47" i="10" s="1"/>
  <c r="L67" i="10" s="1"/>
  <c r="L87" i="10" s="1"/>
  <c r="L7" i="12"/>
  <c r="Y7" i="12" s="1"/>
  <c r="L7" i="11"/>
  <c r="L7" i="13" s="1"/>
  <c r="E26" i="8"/>
  <c r="E7" i="10" s="1"/>
  <c r="E27" i="10" s="1"/>
  <c r="E47" i="10" s="1"/>
  <c r="E67" i="10" s="1"/>
  <c r="E87" i="10" s="1"/>
  <c r="E7" i="12"/>
  <c r="R7" i="12" s="1"/>
  <c r="E7" i="11"/>
  <c r="E7" i="13" s="1"/>
  <c r="M26" i="8"/>
  <c r="M7" i="10" s="1"/>
  <c r="M27" i="10" s="1"/>
  <c r="M47" i="10" s="1"/>
  <c r="M67" i="10" s="1"/>
  <c r="M87" i="10" s="1"/>
  <c r="M7" i="12"/>
  <c r="Z7" i="12" s="1"/>
  <c r="M7" i="11"/>
  <c r="M7" i="13" s="1"/>
  <c r="I7" i="12"/>
  <c r="V7" i="12" s="1"/>
  <c r="I7" i="11"/>
  <c r="I7" i="13" s="1"/>
  <c r="I26" i="8"/>
  <c r="I7" i="10" s="1"/>
  <c r="I27" i="10" s="1"/>
  <c r="I47" i="10" s="1"/>
  <c r="I67" i="10" s="1"/>
  <c r="I87" i="10" s="1"/>
  <c r="G26" i="8"/>
  <c r="G7" i="10" s="1"/>
  <c r="G27" i="10" s="1"/>
  <c r="G47" i="10" s="1"/>
  <c r="G67" i="10" s="1"/>
  <c r="G87" i="10" s="1"/>
  <c r="G7" i="12"/>
  <c r="T7" i="12" s="1"/>
  <c r="G7" i="11"/>
  <c r="G7" i="13" s="1"/>
  <c r="D26" i="8"/>
  <c r="D7" i="10" s="1"/>
  <c r="D27" i="10" s="1"/>
  <c r="D47" i="10" s="1"/>
  <c r="D67" i="10" s="1"/>
  <c r="D87" i="10" s="1"/>
  <c r="D7" i="12"/>
  <c r="Q7" i="12" s="1"/>
  <c r="D7" i="11"/>
  <c r="D7" i="13" s="1"/>
  <c r="J26" i="8"/>
  <c r="J7" i="10" s="1"/>
  <c r="J27" i="10" s="1"/>
  <c r="J47" i="10" s="1"/>
  <c r="J67" i="10" s="1"/>
  <c r="J87" i="10" s="1"/>
  <c r="J7" i="11"/>
  <c r="J7" i="13" s="1"/>
  <c r="J7" i="12"/>
  <c r="W7" i="12" s="1"/>
  <c r="J11" i="12"/>
  <c r="K11" i="12"/>
  <c r="K12" i="12" s="1"/>
  <c r="I10" i="12"/>
  <c r="V11" i="12"/>
  <c r="AF60" i="6"/>
  <c r="AF36" i="6"/>
  <c r="AF12" i="6"/>
  <c r="AF54" i="6"/>
  <c r="AF30" i="6"/>
  <c r="AF48" i="6"/>
  <c r="AF24" i="6"/>
  <c r="AF18" i="6"/>
  <c r="AF66" i="6"/>
  <c r="AF42" i="6"/>
  <c r="P14" i="6"/>
  <c r="U44" i="6"/>
  <c r="U73" i="6" s="1"/>
  <c r="U43" i="6"/>
  <c r="U72" i="6" s="1"/>
  <c r="Q10" i="12"/>
  <c r="Q12" i="12" s="1"/>
  <c r="AD27" i="6"/>
  <c r="AE27" i="6" s="1"/>
  <c r="AB15" i="6"/>
  <c r="AB74" i="6" s="1"/>
  <c r="Z10" i="12"/>
  <c r="AD13" i="6"/>
  <c r="G9" i="14" s="1"/>
  <c r="X15" i="6"/>
  <c r="X74" i="6" s="1"/>
  <c r="V18" i="12"/>
  <c r="AD14" i="6"/>
  <c r="O15" i="6"/>
  <c r="O74" i="6" s="1"/>
  <c r="Q79" i="5"/>
  <c r="Q73" i="5"/>
  <c r="Q67" i="5"/>
  <c r="Q61" i="5"/>
  <c r="Q55" i="5"/>
  <c r="Q49" i="5"/>
  <c r="Q43" i="5"/>
  <c r="Q37" i="5"/>
  <c r="Q25" i="5"/>
  <c r="Q31" i="5"/>
  <c r="D27" i="16" l="1"/>
  <c r="D26" i="16"/>
  <c r="C25" i="16"/>
  <c r="C13" i="16"/>
  <c r="C9" i="16"/>
  <c r="C10" i="16"/>
  <c r="C27" i="16"/>
  <c r="C26" i="16"/>
  <c r="C22" i="16"/>
  <c r="C17" i="16"/>
  <c r="C24" i="16"/>
  <c r="C18" i="16"/>
  <c r="D15" i="16"/>
  <c r="C19" i="16"/>
  <c r="C16" i="16"/>
  <c r="C8" i="15"/>
  <c r="C9" i="15" s="1"/>
  <c r="D24" i="16"/>
  <c r="D18" i="16"/>
  <c r="E15" i="16"/>
  <c r="D19" i="16"/>
  <c r="D16" i="16"/>
  <c r="D22" i="16"/>
  <c r="D17" i="16"/>
  <c r="Y10" i="12"/>
  <c r="W10" i="12"/>
  <c r="AE31" i="6"/>
  <c r="AE61" i="6"/>
  <c r="AE69" i="6"/>
  <c r="AE67" i="6" s="1"/>
  <c r="Z12" i="12"/>
  <c r="R12" i="12"/>
  <c r="Q14" i="6"/>
  <c r="Q68" i="6"/>
  <c r="AE55" i="6"/>
  <c r="AE49" i="6"/>
  <c r="AE25" i="6"/>
  <c r="Q32" i="6"/>
  <c r="Q62" i="6"/>
  <c r="Q56" i="6"/>
  <c r="Q26" i="6"/>
  <c r="Q20" i="6"/>
  <c r="O18" i="12"/>
  <c r="D26" i="17" s="1"/>
  <c r="AE19" i="6"/>
  <c r="Q38" i="6"/>
  <c r="Q44" i="6"/>
  <c r="Q50" i="6"/>
  <c r="P15" i="6"/>
  <c r="P13" i="6" s="1"/>
  <c r="X18" i="12"/>
  <c r="W18" i="12"/>
  <c r="F31" i="14"/>
  <c r="F50" i="14"/>
  <c r="E32" i="14"/>
  <c r="F32" i="14" s="1"/>
  <c r="Y12" i="12"/>
  <c r="O11" i="12"/>
  <c r="O10" i="12"/>
  <c r="I12" i="12"/>
  <c r="J12" i="12"/>
  <c r="D50" i="14"/>
  <c r="D32" i="14"/>
  <c r="D31" i="14"/>
  <c r="C59" i="14"/>
  <c r="O60" i="13"/>
  <c r="C60" i="14" s="1"/>
  <c r="D60" i="14" s="1"/>
  <c r="D33" i="13"/>
  <c r="D51" i="13" s="1"/>
  <c r="D61" i="13" s="1"/>
  <c r="D21" i="11"/>
  <c r="J9" i="3"/>
  <c r="I15" i="3"/>
  <c r="I16" i="3"/>
  <c r="I12" i="3"/>
  <c r="C33" i="13"/>
  <c r="C21" i="11"/>
  <c r="H23" i="3"/>
  <c r="AA11" i="12"/>
  <c r="AA10" i="12"/>
  <c r="X11" i="12"/>
  <c r="V10" i="12"/>
  <c r="V12" i="12" s="1"/>
  <c r="W11" i="12"/>
  <c r="X10" i="12"/>
  <c r="U45" i="6"/>
  <c r="U74" i="6" s="1"/>
  <c r="AD43" i="6"/>
  <c r="AD72" i="6" s="1"/>
  <c r="E32" i="9"/>
  <c r="Q49" i="6"/>
  <c r="Q25" i="6"/>
  <c r="Q67" i="6"/>
  <c r="Q43" i="6"/>
  <c r="Q19" i="6"/>
  <c r="Q61" i="6"/>
  <c r="Q37" i="6"/>
  <c r="Q13" i="6"/>
  <c r="Q31" i="6"/>
  <c r="Q55" i="6"/>
  <c r="Q69" i="6"/>
  <c r="Q57" i="6"/>
  <c r="Q45" i="6"/>
  <c r="Q33" i="6"/>
  <c r="Q21" i="6"/>
  <c r="Q39" i="6"/>
  <c r="Q63" i="6"/>
  <c r="Q51" i="6"/>
  <c r="Q27" i="6"/>
  <c r="Q15" i="6"/>
  <c r="AD44" i="6"/>
  <c r="AD73" i="6" s="1"/>
  <c r="AE14" i="6"/>
  <c r="AD15" i="6"/>
  <c r="AE15" i="6" s="1"/>
  <c r="O30" i="10"/>
  <c r="C31" i="10"/>
  <c r="D31" i="10" s="1"/>
  <c r="E31" i="10" s="1"/>
  <c r="F31" i="10" s="1"/>
  <c r="G31" i="10" s="1"/>
  <c r="H31" i="10" s="1"/>
  <c r="I31" i="10" s="1"/>
  <c r="J31" i="10" s="1"/>
  <c r="K31" i="10" s="1"/>
  <c r="L31" i="10" s="1"/>
  <c r="M31" i="10" s="1"/>
  <c r="N31" i="10" s="1"/>
  <c r="C35" i="10" s="1"/>
  <c r="D35" i="10" s="1"/>
  <c r="E35" i="10" s="1"/>
  <c r="F35" i="10" s="1"/>
  <c r="G35" i="10" s="1"/>
  <c r="H35" i="10" s="1"/>
  <c r="I35" i="10" s="1"/>
  <c r="J35" i="10" s="1"/>
  <c r="K35" i="10" s="1"/>
  <c r="L35" i="10" s="1"/>
  <c r="M35" i="10" s="1"/>
  <c r="N35" i="10" s="1"/>
  <c r="C39" i="10" s="1"/>
  <c r="D39" i="10" s="1"/>
  <c r="E39" i="10" s="1"/>
  <c r="F39" i="10" s="1"/>
  <c r="G39" i="10" s="1"/>
  <c r="H39" i="10" s="1"/>
  <c r="I39" i="10" s="1"/>
  <c r="J39" i="10" s="1"/>
  <c r="K39" i="10" s="1"/>
  <c r="L39" i="10" s="1"/>
  <c r="M39" i="10" s="1"/>
  <c r="N39" i="10" s="1"/>
  <c r="D32" i="17" l="1"/>
  <c r="C17" i="15"/>
  <c r="C18" i="15" s="1"/>
  <c r="C15" i="15"/>
  <c r="W12" i="12"/>
  <c r="S18" i="12"/>
  <c r="U18" i="12"/>
  <c r="T18" i="12"/>
  <c r="G26" i="14"/>
  <c r="G31" i="14" s="1"/>
  <c r="G14" i="14"/>
  <c r="G19" i="14" s="1"/>
  <c r="O12" i="12"/>
  <c r="AA12" i="12"/>
  <c r="E33" i="9"/>
  <c r="E35" i="9" s="1"/>
  <c r="M20" i="12" s="1"/>
  <c r="E59" i="14"/>
  <c r="E60" i="14" s="1"/>
  <c r="F60" i="14" s="1"/>
  <c r="X12" i="12"/>
  <c r="D62" i="13"/>
  <c r="D22" i="11" s="1"/>
  <c r="D27" i="11" s="1"/>
  <c r="D28" i="11" s="1"/>
  <c r="H25" i="3"/>
  <c r="I23" i="3"/>
  <c r="I25" i="3" s="1"/>
  <c r="J12" i="3"/>
  <c r="K9" i="3"/>
  <c r="J15" i="3"/>
  <c r="J16" i="3"/>
  <c r="C51" i="13"/>
  <c r="C61" i="13" s="1"/>
  <c r="AE13" i="6"/>
  <c r="T10" i="12"/>
  <c r="U10" i="12"/>
  <c r="U11" i="12"/>
  <c r="S10" i="12"/>
  <c r="S12" i="12" s="1"/>
  <c r="T11" i="12"/>
  <c r="AE44" i="6"/>
  <c r="AD45" i="6"/>
  <c r="AD74" i="6" s="1"/>
  <c r="E19" i="16" l="1"/>
  <c r="E16" i="16"/>
  <c r="E22" i="16"/>
  <c r="E17" i="16"/>
  <c r="E24" i="16"/>
  <c r="E18" i="16"/>
  <c r="D10" i="16"/>
  <c r="D13" i="16"/>
  <c r="D9" i="16"/>
  <c r="E27" i="16"/>
  <c r="E26" i="16"/>
  <c r="D10" i="17"/>
  <c r="G32" i="9"/>
  <c r="G33" i="9" s="1"/>
  <c r="G35" i="9" s="1"/>
  <c r="AE45" i="6"/>
  <c r="AE43" i="6" s="1"/>
  <c r="AF56" i="6"/>
  <c r="AF38" i="6"/>
  <c r="AF26" i="6"/>
  <c r="AF14" i="6"/>
  <c r="AF20" i="6"/>
  <c r="AF68" i="6"/>
  <c r="AF32" i="6"/>
  <c r="AF62" i="6"/>
  <c r="AF50" i="6"/>
  <c r="AF44" i="6"/>
  <c r="AB18" i="12"/>
  <c r="E26" i="17" s="1"/>
  <c r="E32" i="17" s="1"/>
  <c r="N20" i="12"/>
  <c r="AF13" i="6"/>
  <c r="AF31" i="6"/>
  <c r="AF61" i="6"/>
  <c r="L20" i="12"/>
  <c r="AF25" i="6"/>
  <c r="H20" i="12"/>
  <c r="J20" i="12"/>
  <c r="AF55" i="6"/>
  <c r="AF49" i="6"/>
  <c r="C20" i="12"/>
  <c r="AF19" i="6"/>
  <c r="K20" i="12"/>
  <c r="AF37" i="6"/>
  <c r="AF43" i="6"/>
  <c r="AF67" i="6"/>
  <c r="H50" i="14"/>
  <c r="G32" i="14"/>
  <c r="H31" i="14"/>
  <c r="D20" i="12"/>
  <c r="G20" i="12"/>
  <c r="F20" i="12"/>
  <c r="E20" i="12"/>
  <c r="I20" i="12"/>
  <c r="U12" i="12"/>
  <c r="T12" i="12"/>
  <c r="D63" i="13"/>
  <c r="F33" i="13"/>
  <c r="F51" i="13" s="1"/>
  <c r="F61" i="13" s="1"/>
  <c r="F21" i="11"/>
  <c r="L9" i="3"/>
  <c r="K15" i="3"/>
  <c r="K16" i="3"/>
  <c r="C62" i="13"/>
  <c r="C63" i="13" s="1"/>
  <c r="E33" i="13"/>
  <c r="E21" i="11"/>
  <c r="K12" i="3"/>
  <c r="J23" i="3"/>
  <c r="J25" i="3" s="1"/>
  <c r="AB10" i="12"/>
  <c r="AF63" i="6"/>
  <c r="AF39" i="6"/>
  <c r="AF15" i="6"/>
  <c r="AF57" i="6"/>
  <c r="AF33" i="6"/>
  <c r="AF69" i="6"/>
  <c r="AF45" i="6"/>
  <c r="AF21" i="6"/>
  <c r="AF51" i="6"/>
  <c r="AF27" i="6"/>
  <c r="AB11" i="12"/>
  <c r="E9" i="16" l="1"/>
  <c r="E10" i="16"/>
  <c r="E13" i="16"/>
  <c r="D25" i="16"/>
  <c r="Z20" i="12"/>
  <c r="V20" i="12"/>
  <c r="G59" i="14"/>
  <c r="G60" i="14" s="1"/>
  <c r="H60" i="14" s="1"/>
  <c r="H32" i="14"/>
  <c r="O20" i="12"/>
  <c r="X20" i="12"/>
  <c r="U20" i="12"/>
  <c r="S20" i="12"/>
  <c r="T20" i="12"/>
  <c r="Y20" i="12"/>
  <c r="Q20" i="12"/>
  <c r="W20" i="12"/>
  <c r="R20" i="12"/>
  <c r="P20" i="12"/>
  <c r="AA20" i="12"/>
  <c r="AB12" i="12"/>
  <c r="G33" i="13"/>
  <c r="G51" i="13" s="1"/>
  <c r="G61" i="13" s="1"/>
  <c r="G21" i="11"/>
  <c r="L12" i="3"/>
  <c r="E51" i="13"/>
  <c r="E61" i="13" s="1"/>
  <c r="M9" i="3"/>
  <c r="L16" i="3"/>
  <c r="L15" i="3"/>
  <c r="F62" i="13"/>
  <c r="F22" i="11" s="1"/>
  <c r="F27" i="11" s="1"/>
  <c r="F28" i="11" s="1"/>
  <c r="C22" i="11"/>
  <c r="C27" i="11" s="1"/>
  <c r="C28" i="11" s="1"/>
  <c r="C29" i="11" s="1"/>
  <c r="D8" i="11" s="1"/>
  <c r="D29" i="11" s="1"/>
  <c r="E8" i="11" s="1"/>
  <c r="K23" i="3"/>
  <c r="K25" i="3" s="1"/>
  <c r="E10" i="17" l="1"/>
  <c r="E25" i="16" s="1"/>
  <c r="AB20" i="12"/>
  <c r="F63" i="13"/>
  <c r="H33" i="13"/>
  <c r="H21" i="11"/>
  <c r="N9" i="3"/>
  <c r="M16" i="3"/>
  <c r="M15" i="3"/>
  <c r="M12" i="3"/>
  <c r="G62" i="13"/>
  <c r="G22" i="11" s="1"/>
  <c r="G27" i="11" s="1"/>
  <c r="G28" i="11" s="1"/>
  <c r="L23" i="3"/>
  <c r="L25" i="3" s="1"/>
  <c r="E62" i="13"/>
  <c r="E63" i="13" s="1"/>
  <c r="M23" i="3" l="1"/>
  <c r="M25" i="3" s="1"/>
  <c r="G63" i="13"/>
  <c r="I33" i="13"/>
  <c r="I51" i="13" s="1"/>
  <c r="I61" i="13" s="1"/>
  <c r="I21" i="11"/>
  <c r="N12" i="3"/>
  <c r="H51" i="13"/>
  <c r="H61" i="13" s="1"/>
  <c r="E22" i="11"/>
  <c r="E27" i="11" s="1"/>
  <c r="E28" i="11" s="1"/>
  <c r="E29" i="11" s="1"/>
  <c r="F8" i="11" s="1"/>
  <c r="F29" i="11" s="1"/>
  <c r="G8" i="11" s="1"/>
  <c r="G29" i="11" s="1"/>
  <c r="H8" i="11" s="1"/>
  <c r="O9" i="3"/>
  <c r="N16" i="3"/>
  <c r="N15" i="3"/>
  <c r="P9" i="3" l="1"/>
  <c r="O15" i="3"/>
  <c r="O16" i="3"/>
  <c r="I62" i="13"/>
  <c r="I22" i="11" s="1"/>
  <c r="I27" i="11" s="1"/>
  <c r="I28" i="11" s="1"/>
  <c r="H62" i="13"/>
  <c r="H63" i="13" s="1"/>
  <c r="J33" i="13"/>
  <c r="J21" i="11"/>
  <c r="N23" i="3"/>
  <c r="N25" i="3" s="1"/>
  <c r="O12" i="3"/>
  <c r="O23" i="3" l="1"/>
  <c r="K33" i="13"/>
  <c r="K51" i="13" s="1"/>
  <c r="K61" i="13" s="1"/>
  <c r="K21" i="11"/>
  <c r="Q9" i="3"/>
  <c r="P16" i="3"/>
  <c r="P15" i="3"/>
  <c r="J51" i="13"/>
  <c r="J61" i="13" s="1"/>
  <c r="I63" i="13"/>
  <c r="P12" i="3"/>
  <c r="O25" i="3"/>
  <c r="H22" i="11"/>
  <c r="H27" i="11" s="1"/>
  <c r="H28" i="11" s="1"/>
  <c r="H29" i="11" s="1"/>
  <c r="I8" i="11" s="1"/>
  <c r="I29" i="11" s="1"/>
  <c r="J8" i="11" s="1"/>
  <c r="Q15" i="3" l="1"/>
  <c r="Q16" i="3"/>
  <c r="R16" i="3" s="1"/>
  <c r="C16" i="4" s="1"/>
  <c r="E16" i="4" s="1"/>
  <c r="G16" i="4" s="1"/>
  <c r="R9" i="3"/>
  <c r="C9" i="4" s="1"/>
  <c r="K62" i="13"/>
  <c r="K22" i="11" s="1"/>
  <c r="K27" i="11" s="1"/>
  <c r="K28" i="11" s="1"/>
  <c r="L33" i="13"/>
  <c r="L21" i="11"/>
  <c r="J62" i="13"/>
  <c r="J63" i="13" s="1"/>
  <c r="Q12" i="3"/>
  <c r="P23" i="3"/>
  <c r="P25" i="3" s="1"/>
  <c r="M33" i="13" l="1"/>
  <c r="M51" i="13" s="1"/>
  <c r="M61" i="13" s="1"/>
  <c r="M21" i="11"/>
  <c r="R12" i="3"/>
  <c r="L51" i="13"/>
  <c r="L61" i="13" s="1"/>
  <c r="Q23" i="3"/>
  <c r="R23" i="3" s="1"/>
  <c r="R15" i="3"/>
  <c r="C15" i="4" s="1"/>
  <c r="J22" i="11"/>
  <c r="J27" i="11" s="1"/>
  <c r="J28" i="11" s="1"/>
  <c r="J29" i="11" s="1"/>
  <c r="K8" i="11" s="1"/>
  <c r="K29" i="11" s="1"/>
  <c r="L8" i="11" s="1"/>
  <c r="K63" i="13"/>
  <c r="E9" i="4"/>
  <c r="C12" i="4"/>
  <c r="R25" i="3" l="1"/>
  <c r="C11" i="15" s="1"/>
  <c r="C13" i="15" s="1"/>
  <c r="C16" i="15" s="1"/>
  <c r="G9" i="4"/>
  <c r="G12" i="4" s="1"/>
  <c r="E12" i="4"/>
  <c r="L62" i="13"/>
  <c r="L63" i="13" s="1"/>
  <c r="M62" i="13"/>
  <c r="M22" i="11" s="1"/>
  <c r="M27" i="11" s="1"/>
  <c r="M28" i="11" s="1"/>
  <c r="E15" i="4"/>
  <c r="C23" i="4"/>
  <c r="C25" i="4" s="1"/>
  <c r="Q25" i="3"/>
  <c r="M63" i="13" l="1"/>
  <c r="N33" i="13"/>
  <c r="N21" i="11"/>
  <c r="E23" i="4"/>
  <c r="E25" i="4" s="1"/>
  <c r="G15" i="4"/>
  <c r="G23" i="4" s="1"/>
  <c r="G25" i="4" s="1"/>
  <c r="L22" i="11"/>
  <c r="L27" i="11" s="1"/>
  <c r="L28" i="11" s="1"/>
  <c r="L29" i="11" s="1"/>
  <c r="M8" i="11" s="1"/>
  <c r="M29" i="11" s="1"/>
  <c r="N8" i="11" s="1"/>
  <c r="G33" i="14" l="1"/>
  <c r="G51" i="14" s="1"/>
  <c r="Q21" i="12"/>
  <c r="Q27" i="12" s="1"/>
  <c r="Q28" i="12" s="1"/>
  <c r="U21" i="12"/>
  <c r="U27" i="12" s="1"/>
  <c r="U28" i="12" s="1"/>
  <c r="Y21" i="12"/>
  <c r="Y27" i="12" s="1"/>
  <c r="Y28" i="12" s="1"/>
  <c r="S21" i="12"/>
  <c r="T21" i="12"/>
  <c r="T27" i="12" s="1"/>
  <c r="T28" i="12" s="1"/>
  <c r="X21" i="12"/>
  <c r="X27" i="12" s="1"/>
  <c r="X28" i="12" s="1"/>
  <c r="P21" i="12"/>
  <c r="R21" i="12"/>
  <c r="R27" i="12" s="1"/>
  <c r="R28" i="12" s="1"/>
  <c r="V21" i="12"/>
  <c r="V27" i="12" s="1"/>
  <c r="V28" i="12" s="1"/>
  <c r="Z21" i="12"/>
  <c r="Z27" i="12" s="1"/>
  <c r="Z28" i="12" s="1"/>
  <c r="W21" i="12"/>
  <c r="W27" i="12" s="1"/>
  <c r="W28" i="12" s="1"/>
  <c r="AA21" i="12"/>
  <c r="AA27" i="12" s="1"/>
  <c r="AA28" i="12" s="1"/>
  <c r="N51" i="13"/>
  <c r="N61" i="13" s="1"/>
  <c r="O33" i="13"/>
  <c r="E33" i="14"/>
  <c r="E51" i="14" s="1"/>
  <c r="E21" i="12"/>
  <c r="I21" i="12"/>
  <c r="M21" i="12"/>
  <c r="G21" i="12"/>
  <c r="K21" i="12"/>
  <c r="C21" i="12"/>
  <c r="D21" i="12"/>
  <c r="H21" i="12"/>
  <c r="L21" i="12"/>
  <c r="F21" i="12"/>
  <c r="J21" i="12"/>
  <c r="N21" i="12"/>
  <c r="H51" i="14" l="1"/>
  <c r="G61" i="14"/>
  <c r="E61" i="14"/>
  <c r="F51" i="14"/>
  <c r="AB21" i="12"/>
  <c r="S27" i="12"/>
  <c r="S28" i="12" s="1"/>
  <c r="C33" i="14"/>
  <c r="O51" i="13"/>
  <c r="O21" i="12"/>
  <c r="N62" i="13"/>
  <c r="E62" i="14" l="1"/>
  <c r="E63" i="14" s="1"/>
  <c r="G62" i="14"/>
  <c r="P22" i="12" s="1"/>
  <c r="F63" i="14"/>
  <c r="N22" i="11"/>
  <c r="N27" i="11" s="1"/>
  <c r="N28" i="11" s="1"/>
  <c r="N29" i="11" s="1"/>
  <c r="C9" i="17" s="1"/>
  <c r="C12" i="17" s="1"/>
  <c r="C22" i="17" s="1"/>
  <c r="O62" i="13"/>
  <c r="C62" i="14" s="1"/>
  <c r="N63" i="13"/>
  <c r="O63" i="13" s="1"/>
  <c r="C63" i="14" s="1"/>
  <c r="C35" i="17" s="1"/>
  <c r="C37" i="17" s="1"/>
  <c r="C51" i="14"/>
  <c r="D51" i="14" s="1"/>
  <c r="O61" i="13"/>
  <c r="C61" i="14" s="1"/>
  <c r="K22" i="12"/>
  <c r="K27" i="12" s="1"/>
  <c r="K28" i="12" s="1"/>
  <c r="D22" i="12"/>
  <c r="D27" i="12" s="1"/>
  <c r="D28" i="12" s="1"/>
  <c r="F22" i="12"/>
  <c r="F27" i="12" s="1"/>
  <c r="F28" i="12" s="1"/>
  <c r="E22" i="12"/>
  <c r="E27" i="12" s="1"/>
  <c r="E28" i="12" s="1"/>
  <c r="C22" i="12"/>
  <c r="H22" i="12"/>
  <c r="H27" i="12" s="1"/>
  <c r="H28" i="12" s="1"/>
  <c r="J22" i="12"/>
  <c r="J27" i="12" s="1"/>
  <c r="J28" i="12" s="1"/>
  <c r="I22" i="12"/>
  <c r="I27" i="12" s="1"/>
  <c r="I28" i="12" s="1"/>
  <c r="L22" i="12"/>
  <c r="L27" i="12" s="1"/>
  <c r="L28" i="12" s="1"/>
  <c r="N22" i="12"/>
  <c r="N27" i="12" s="1"/>
  <c r="N28" i="12" s="1"/>
  <c r="G22" i="12"/>
  <c r="G27" i="12" s="1"/>
  <c r="G28" i="12" s="1"/>
  <c r="M22" i="12"/>
  <c r="M27" i="12" s="1"/>
  <c r="M28" i="12" s="1"/>
  <c r="D35" i="17" l="1"/>
  <c r="D37" i="17" s="1"/>
  <c r="C38" i="17"/>
  <c r="C40" i="17" s="1"/>
  <c r="C41" i="17" s="1"/>
  <c r="C20" i="16"/>
  <c r="C12" i="16"/>
  <c r="C21" i="16"/>
  <c r="C28" i="16"/>
  <c r="G63" i="14"/>
  <c r="AB22" i="12"/>
  <c r="P27" i="12"/>
  <c r="D63" i="14"/>
  <c r="C8" i="12"/>
  <c r="O22" i="12"/>
  <c r="C27" i="12"/>
  <c r="D20" i="16" l="1"/>
  <c r="D38" i="17"/>
  <c r="D12" i="16"/>
  <c r="H63" i="14"/>
  <c r="E35" i="17"/>
  <c r="E37" i="17" s="1"/>
  <c r="P28" i="12"/>
  <c r="AB28" i="12" s="1"/>
  <c r="AB27" i="12"/>
  <c r="C28" i="12"/>
  <c r="O28" i="12" s="1"/>
  <c r="O27" i="12"/>
  <c r="E38" i="17" l="1"/>
  <c r="E20" i="16"/>
  <c r="E12" i="16"/>
  <c r="C29" i="12"/>
  <c r="D8" i="12" s="1"/>
  <c r="D29" i="12" s="1"/>
  <c r="E8" i="12" s="1"/>
  <c r="E29" i="12" s="1"/>
  <c r="F8" i="12" s="1"/>
  <c r="F29" i="12" s="1"/>
  <c r="G8" i="12" s="1"/>
  <c r="G29" i="12" s="1"/>
  <c r="H8" i="12" s="1"/>
  <c r="H29" i="12" s="1"/>
  <c r="I8" i="12" s="1"/>
  <c r="I29" i="12" s="1"/>
  <c r="J8" i="12" s="1"/>
  <c r="J29" i="12" s="1"/>
  <c r="K8" i="12" s="1"/>
  <c r="K29" i="12" s="1"/>
  <c r="L8" i="12" s="1"/>
  <c r="L29" i="12" s="1"/>
  <c r="M8" i="12" s="1"/>
  <c r="M29" i="12" s="1"/>
  <c r="N8" i="12" s="1"/>
  <c r="N29" i="12" s="1"/>
  <c r="D9" i="17" s="1"/>
  <c r="D12" i="17" s="1"/>
  <c r="D22" i="17" s="1"/>
  <c r="D40" i="17" l="1"/>
  <c r="D41" i="17" s="1"/>
  <c r="D21" i="16"/>
  <c r="D28" i="16"/>
  <c r="P8" i="12"/>
  <c r="P29" i="12" s="1"/>
  <c r="Q8" i="12" s="1"/>
  <c r="Q29" i="12" s="1"/>
  <c r="R8" i="12" s="1"/>
  <c r="R29" i="12" s="1"/>
  <c r="S8" i="12" s="1"/>
  <c r="S29" i="12" s="1"/>
  <c r="T8" i="12" s="1"/>
  <c r="T29" i="12" s="1"/>
  <c r="U8" i="12" s="1"/>
  <c r="U29" i="12" s="1"/>
  <c r="V8" i="12" s="1"/>
  <c r="V29" i="12" s="1"/>
  <c r="W8" i="12" s="1"/>
  <c r="W29" i="12" s="1"/>
  <c r="X8" i="12" s="1"/>
  <c r="X29" i="12" s="1"/>
  <c r="Y8" i="12" s="1"/>
  <c r="Y29" i="12" s="1"/>
  <c r="Z8" i="12" s="1"/>
  <c r="Z29" i="12" s="1"/>
  <c r="AA8" i="12" s="1"/>
  <c r="AA29" i="12" s="1"/>
  <c r="E9" i="17" s="1"/>
  <c r="E12" i="17" s="1"/>
  <c r="E22" i="17" s="1"/>
  <c r="E40" i="17" l="1"/>
  <c r="E41" i="17" s="1"/>
  <c r="E28" i="16"/>
  <c r="E21" i="16"/>
</calcChain>
</file>

<file path=xl/comments1.xml><?xml version="1.0" encoding="utf-8"?>
<comments xmlns="http://schemas.openxmlformats.org/spreadsheetml/2006/main">
  <authors>
    <author>tc={7B9383A5-B074-4B93-9CB7-6FC139C90761}</author>
  </authors>
  <commentList>
    <comment ref="A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https://www.colorado.gov/pacific/cdle/premium-rates</t>
        </r>
      </text>
    </comment>
  </commentList>
</comments>
</file>

<file path=xl/comments2.xml><?xml version="1.0" encoding="utf-8"?>
<comments xmlns="http://schemas.openxmlformats.org/spreadsheetml/2006/main">
  <authors>
    <author>tc={0A0A97C2-5888-41A3-8FC7-817F8578C456}</author>
  </authors>
  <commentList>
    <comment ref="C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If you need help adjusting this to your business model, please see your SBDC Consultant. (Ex: A rental property that will not have any additional units, but may be considering a price increase)</t>
        </r>
      </text>
    </comment>
  </commentList>
</comments>
</file>

<file path=xl/comments3.xml><?xml version="1.0" encoding="utf-8"?>
<comments xmlns="http://schemas.openxmlformats.org/spreadsheetml/2006/main">
  <authors>
    <author>tc={1DC5D85A-5088-4A24-8B6B-B878EE67B5DF}</author>
    <author>tc={7D0A542B-BF6C-4092-9ADC-061FCA1AC86B}</author>
    <author>tc={0BDF2FE8-B907-4430-BA02-C692F35CE9C9}</author>
    <author>tc={C08F5F2B-57B2-416E-BFF6-366DE0ACC2D6}</author>
    <author>tc={1B2091D8-44B7-441F-9D3B-785A5896F61E}</author>
    <author>tc={2CCC2814-AB01-473B-BAB0-B0339D4A434C}</author>
    <author>tc={BDF8C062-DE72-40EC-BCE7-2B58A2500C7E}</author>
    <author>tc={18400875-2BE2-424C-817A-0382F2B661C6}</author>
    <author>tc={B402C2E3-E446-4D10-8693-6B4679E8A829}</author>
    <author>tc={0CE7B71F-82FB-428A-AA8D-856DBF59F81F}</author>
    <author>tc={67EF38EB-B181-4FF1-8CD1-7B8D4B7320C7}</author>
    <author>tc={C0CEC843-C3E6-43B4-B2B0-50DD77450131}</author>
    <author>tc={CEA5D78D-70AA-4FA2-BB9B-398F61DD96A5}</author>
    <author>tc={17BC5978-166C-4DF7-9E4A-1BE5DBBCB4FA}</author>
    <author>tc={EC8046F5-8457-46D0-B127-3470B9FC71B9}</author>
    <author>tc={1032C9C1-E2AD-45B1-B7FC-8CCABE3778A3}</author>
    <author>tc={634C643E-F23F-4336-B06D-BB1A718B792D}</author>
  </authors>
  <commentList>
    <comment ref="B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An indication of a company's ability to meet short-term debt obligations</t>
        </r>
      </text>
    </comment>
    <comment ref="B10"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 ratio between all assets quickly convertible into cash and current liabilities. Measure's a company's liquidity. Also called acid-test ratio.</t>
        </r>
      </text>
    </comment>
    <comment ref="B12"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ratio expresses the relationship between capital contributed by creditors and that contributed by owners.</t>
        </r>
      </text>
    </comment>
    <comment ref="B13"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ratio indicates how well your cash flow covers debt and the capability of the business to take on additional debt.</t>
        </r>
      </text>
    </comment>
    <comment ref="B15"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ratio calculates the percentage of increase (or decrease) in sales between the current year and the previous year.</t>
        </r>
      </text>
    </comment>
    <comment ref="B16"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The percentage of sales used to pay for the COGS (expenses which directly vary with sales) is expressed in this ratio.</t>
        </r>
      </text>
    </comment>
    <comment ref="B17"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ratio indicates how much profit is earned on your products without consideration of indirect costs, selling and administration costs.</t>
        </r>
      </text>
    </comment>
    <comment ref="B18"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ratio measures the percentage of selling, general and administrative costs to your amount of sales.</t>
        </r>
      </text>
    </comment>
    <comment ref="B19"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Net Profit Margin shows how much profit comes from every dollar of sales.</t>
        </r>
      </text>
    </comment>
    <comment ref="B20"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Return on euqity determines the rate of return on your investment in the business. As an onwer or shareholder this is one of the most important ratios as it shows the hard fact about the bsuiness -- are you making enough of a profit to compensate you for the risk of being in business?</t>
        </r>
      </text>
    </comment>
    <comment ref="B21"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ratio measures how effectively assets are used to generate a return.</t>
        </r>
      </text>
    </comment>
    <comment ref="B22"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ratio measures the owner's compensation as a percentage of sales.</t>
        </r>
      </text>
    </comment>
    <comment ref="B24"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Days in receivable calculates the average number of days it takes to collect your accounts receivable (number of days of sales in receivables).</t>
        </r>
      </text>
    </comment>
    <comment ref="B25"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ratio tells you the number of times accounts receivable turnover during the year.</t>
        </r>
      </text>
    </comment>
    <comment ref="B26"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ratio shows the average number of days it will take to sell your inventory.</t>
        </r>
      </text>
    </comment>
    <comment ref="B27"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ratio calculates the number of times inventory is turned over (or sold) during the year.</t>
        </r>
      </text>
    </comment>
    <comment ref="B28"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ratio indicates how efficiently your business generates sales on every dollar of assets.</t>
        </r>
      </text>
    </comment>
  </commentList>
</comments>
</file>

<file path=xl/sharedStrings.xml><?xml version="1.0" encoding="utf-8"?>
<sst xmlns="http://schemas.openxmlformats.org/spreadsheetml/2006/main" count="550" uniqueCount="285">
  <si>
    <t>Fixed Assets</t>
  </si>
  <si>
    <t>Amount</t>
  </si>
  <si>
    <t>Notes</t>
  </si>
  <si>
    <t>Real Estate-Land</t>
  </si>
  <si>
    <t>Real Estate-Buildings</t>
  </si>
  <si>
    <t>Leasehold Improvements</t>
  </si>
  <si>
    <t>Equipment</t>
  </si>
  <si>
    <t>Furniture and Fixtures</t>
  </si>
  <si>
    <t>Vehicles</t>
  </si>
  <si>
    <t>Other</t>
  </si>
  <si>
    <t>Total Fixed Assets</t>
  </si>
  <si>
    <t>Operating Capital</t>
  </si>
  <si>
    <t>Pre-Opening Salaries and Wages</t>
  </si>
  <si>
    <t>Prepaid Insurance Premiums</t>
  </si>
  <si>
    <t>Inventory</t>
  </si>
  <si>
    <t>Legal and Accounting Fees</t>
  </si>
  <si>
    <t>Rent Deposits</t>
  </si>
  <si>
    <t>Supplies</t>
  </si>
  <si>
    <t>Advertising and Promotions</t>
  </si>
  <si>
    <t>Licenses</t>
  </si>
  <si>
    <t>Other Initial Start-Up Costs</t>
  </si>
  <si>
    <t>Working Capital (Cash on Hand)</t>
  </si>
  <si>
    <t>Total Operating Capital</t>
  </si>
  <si>
    <t>Total Required Funds</t>
  </si>
  <si>
    <t>Sources of Funding</t>
  </si>
  <si>
    <t>Percentage</t>
  </si>
  <si>
    <t>Totals</t>
  </si>
  <si>
    <t>Loan Rate</t>
  </si>
  <si>
    <t>Term in Months</t>
  </si>
  <si>
    <t>Monthly Payments</t>
  </si>
  <si>
    <t>Owner's Equity</t>
  </si>
  <si>
    <t>Outside Investors</t>
  </si>
  <si>
    <t>Additional Loans or Debt</t>
  </si>
  <si>
    <t xml:space="preserve">    Commercial Loan</t>
  </si>
  <si>
    <t xml:space="preserve">    Commercial Mortgage</t>
  </si>
  <si>
    <t xml:space="preserve">    Credit Card Debt</t>
  </si>
  <si>
    <t xml:space="preserve">    Vehicle Loans</t>
  </si>
  <si>
    <t xml:space="preserve">    Other Bank Debt</t>
  </si>
  <si>
    <t>Total Sources of Funding</t>
  </si>
  <si>
    <t>Total Funding Needed</t>
  </si>
  <si>
    <t>Cell D39 must equal C28</t>
  </si>
  <si>
    <t>Existing Businesses ONLY-Calcualing Cash on Hand</t>
  </si>
  <si>
    <t>Cash</t>
  </si>
  <si>
    <t>+ Accounts Receivable</t>
  </si>
  <si>
    <t>+ Preaid Expenses</t>
  </si>
  <si>
    <t>- Accounts Payable</t>
  </si>
  <si>
    <t>- Accured Expenses</t>
  </si>
  <si>
    <t>Total Cash on Hand</t>
  </si>
  <si>
    <t>Start-up Expenses Year 1 (Starting Balance Sheet)</t>
  </si>
  <si>
    <t>Preparer Name</t>
  </si>
  <si>
    <t>Company Name</t>
  </si>
  <si>
    <t>Starting Month</t>
  </si>
  <si>
    <t>Starting Year</t>
  </si>
  <si>
    <t>Enter Information About Your Company Below</t>
  </si>
  <si>
    <t>Prepared By:</t>
  </si>
  <si>
    <t>Company Name:</t>
  </si>
  <si>
    <t>Payroll Year 1</t>
  </si>
  <si>
    <t>Employee Types</t>
  </si>
  <si>
    <t>Owner(s)</t>
  </si>
  <si>
    <t>Full-Time Employees</t>
  </si>
  <si>
    <t>Part-Time Employees</t>
  </si>
  <si>
    <t>Independent Contractors</t>
  </si>
  <si>
    <t>Total Salaries and Wages</t>
  </si>
  <si>
    <t>Total Number Of:</t>
  </si>
  <si>
    <t>Estimated Hours Per Week</t>
  </si>
  <si>
    <t>Estimated Pay/Month</t>
  </si>
  <si>
    <t>Average Hourly Pay (to 2 decimal places)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</si>
  <si>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</si>
  <si>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</si>
  <si>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</si>
  <si>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</si>
  <si>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</si>
  <si>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</si>
  <si>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</si>
  <si>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</si>
  <si>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</si>
  <si>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</si>
  <si>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</si>
  <si>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Percentage of Salary/Wage</t>
  </si>
  <si>
    <t>Estaimated Taxes &amp; Benefits/Month</t>
  </si>
  <si>
    <t>Payroll Years 1-3 Summarized</t>
  </si>
  <si>
    <t>Owners</t>
  </si>
  <si>
    <t>Year 2 Growth</t>
  </si>
  <si>
    <t>Year 2 Total</t>
  </si>
  <si>
    <t>Year 3 Growth</t>
  </si>
  <si>
    <t>Year 3 Total</t>
  </si>
  <si>
    <t>Annual Totals</t>
  </si>
  <si>
    <t>Payroll Takes and Benefits</t>
  </si>
  <si>
    <t>Sales Forecast Year 1</t>
  </si>
  <si>
    <t>Overview of Products/Services</t>
  </si>
  <si>
    <t>Product Lines</t>
  </si>
  <si>
    <t>Sale Price Per Unit</t>
  </si>
  <si>
    <t>COGS Per Unit</t>
  </si>
  <si>
    <t>Margin Per Unit</t>
  </si>
  <si>
    <t>Unit of  Measurement</t>
  </si>
  <si>
    <t>Units Sold</t>
  </si>
  <si>
    <t>Total Sales</t>
  </si>
  <si>
    <t>Total COGS</t>
  </si>
  <si>
    <t>Total Margin</t>
  </si>
  <si>
    <t>Total Cogs</t>
  </si>
  <si>
    <t>Total Units Sold</t>
  </si>
  <si>
    <t>Total Cost of Goods Sold</t>
  </si>
  <si>
    <t>Category Breakdown</t>
  </si>
  <si>
    <t>Category/Total</t>
  </si>
  <si>
    <t>Sales Forecast Years 1-3</t>
  </si>
  <si>
    <t>Prepared by:</t>
  </si>
  <si>
    <t>Growth Rate Year 1 to Year 2:</t>
  </si>
  <si>
    <t>Growth Rate Year 2 to Year 3:</t>
  </si>
  <si>
    <t>Year 1 Totals:</t>
  </si>
  <si>
    <t>Year 2 Totals</t>
  </si>
  <si>
    <t>Year 3 Totals</t>
  </si>
  <si>
    <t>Additional Inputs</t>
  </si>
  <si>
    <t>Accounts Receivable (A/R) Days Sales Outstanding</t>
  </si>
  <si>
    <t>Percent of Collections</t>
  </si>
  <si>
    <t>Year 1</t>
  </si>
  <si>
    <t>Year 2</t>
  </si>
  <si>
    <t>Year 3</t>
  </si>
  <si>
    <t>Paid within 30 days</t>
  </si>
  <si>
    <t>Paid between 30 and 60 days</t>
  </si>
  <si>
    <t>Paid in more than 60 days</t>
  </si>
  <si>
    <t>Allowance for bad debt</t>
  </si>
  <si>
    <t>This should equal 100%---&gt;</t>
  </si>
  <si>
    <t>Accounts Payable (A/P) Days Bills Outstanding</t>
  </si>
  <si>
    <t>Percent of Disbursements</t>
  </si>
  <si>
    <t>Additional Fixed Asset Purchases</t>
  </si>
  <si>
    <t>Real Estate</t>
  </si>
  <si>
    <t>Other Fixed Assets</t>
  </si>
  <si>
    <t>Total Additional Fixed Assets</t>
  </si>
  <si>
    <t>Year 1 Totals</t>
  </si>
  <si>
    <t>Income Tax Assumptions</t>
  </si>
  <si>
    <t>Effective Income Tax Rate Year 1</t>
  </si>
  <si>
    <t>Effective Income Tax Rate Year 2</t>
  </si>
  <si>
    <t>Effective Income Tax Rate Year 3</t>
  </si>
  <si>
    <t>Operating Expenses Year 1</t>
  </si>
  <si>
    <t>Expenses</t>
  </si>
  <si>
    <t xml:space="preserve">   Advertising</t>
  </si>
  <si>
    <t xml:space="preserve">   Commissions and Fees</t>
  </si>
  <si>
    <t xml:space="preserve">   Contract Labor (Not included in payroll)</t>
  </si>
  <si>
    <t xml:space="preserve">   Insurance (Other than health)</t>
  </si>
  <si>
    <t xml:space="preserve">   Legal and Professional Services</t>
  </si>
  <si>
    <t xml:space="preserve">   Licenses</t>
  </si>
  <si>
    <t xml:space="preserve">   Repairs and Maintenance</t>
  </si>
  <si>
    <t xml:space="preserve">   Travel, Meals and Entertainment</t>
  </si>
  <si>
    <t xml:space="preserve">   Utilities</t>
  </si>
  <si>
    <t xml:space="preserve">   Miscellaneous</t>
  </si>
  <si>
    <t>Total Expenses</t>
  </si>
  <si>
    <t>Other Expenses</t>
  </si>
  <si>
    <t xml:space="preserve">   Interest</t>
  </si>
  <si>
    <t xml:space="preserve">         Commercial Loan</t>
  </si>
  <si>
    <t xml:space="preserve">         Commercial Mortgage</t>
  </si>
  <si>
    <t xml:space="preserve">         Credit Card Debt</t>
  </si>
  <si>
    <t xml:space="preserve">         Vehicle Loans</t>
  </si>
  <si>
    <t xml:space="preserve">         Other Bank Debt</t>
  </si>
  <si>
    <t xml:space="preserve">    Bad Debt Expense</t>
  </si>
  <si>
    <t>Total Other Expenses</t>
  </si>
  <si>
    <t>Total Fixed Operating Expenses</t>
  </si>
  <si>
    <t>Operating Expenses Years 2 and 3</t>
  </si>
  <si>
    <t>Growth Rate Year 1-2</t>
  </si>
  <si>
    <t>Growth Rate Years 2-3</t>
  </si>
  <si>
    <t>Commercial Loan Payments</t>
  </si>
  <si>
    <t>Principal Amount</t>
  </si>
  <si>
    <t>Interest Rate</t>
  </si>
  <si>
    <t>Loan Term in Months</t>
  </si>
  <si>
    <t>Monthly Payment Amount</t>
  </si>
  <si>
    <t>Year One</t>
  </si>
  <si>
    <t xml:space="preserve">     Interest</t>
  </si>
  <si>
    <t xml:space="preserve">     Principal</t>
  </si>
  <si>
    <t xml:space="preserve">     Loan Balance</t>
  </si>
  <si>
    <t>Year Two</t>
  </si>
  <si>
    <t>Year Three</t>
  </si>
  <si>
    <t>Total</t>
  </si>
  <si>
    <t>Commercial Mortgage Payments</t>
  </si>
  <si>
    <t>Credit Card Debt</t>
  </si>
  <si>
    <t>Other Bank Debt</t>
  </si>
  <si>
    <t>Vehicle Loan</t>
  </si>
  <si>
    <t>Cash Flow Year 1</t>
  </si>
  <si>
    <t>Beginning Balance</t>
  </si>
  <si>
    <t>Cash Inflows</t>
  </si>
  <si>
    <t xml:space="preserve">     Cash Sales</t>
  </si>
  <si>
    <t xml:space="preserve">     Accounts Receivable</t>
  </si>
  <si>
    <t>Total Cash Inflows</t>
  </si>
  <si>
    <t>Cash Outflows</t>
  </si>
  <si>
    <t xml:space="preserve">     Investing Activities</t>
  </si>
  <si>
    <t xml:space="preserve">          New Fixed Asset Purchases</t>
  </si>
  <si>
    <t xml:space="preserve">          Additional Inventory</t>
  </si>
  <si>
    <t xml:space="preserve">          Cost of Goods Sold</t>
  </si>
  <si>
    <t xml:space="preserve">     Operating Activities</t>
  </si>
  <si>
    <t xml:space="preserve">          Operating Expenses</t>
  </si>
  <si>
    <t xml:space="preserve">          Payroll</t>
  </si>
  <si>
    <t xml:space="preserve">          Taxes</t>
  </si>
  <si>
    <t xml:space="preserve">     Financing Activities</t>
  </si>
  <si>
    <t xml:space="preserve">          Loan Payments</t>
  </si>
  <si>
    <t xml:space="preserve">          Owner's Distribution</t>
  </si>
  <si>
    <t xml:space="preserve">          Dividends Paid</t>
  </si>
  <si>
    <t>Total Cash Outflows</t>
  </si>
  <si>
    <t>Net Cash Flows</t>
  </si>
  <si>
    <t>Ending Cash Balance</t>
  </si>
  <si>
    <t>Cash Flow Statements Years 2-3</t>
  </si>
  <si>
    <t>Income Statement Year 1</t>
  </si>
  <si>
    <t>Revenue</t>
  </si>
  <si>
    <t>Cost of Goods Sold</t>
  </si>
  <si>
    <t>Gross Margin</t>
  </si>
  <si>
    <t>Payroll</t>
  </si>
  <si>
    <t>Operating Expenses</t>
  </si>
  <si>
    <t xml:space="preserve">   Total Cost of Goods Sold</t>
  </si>
  <si>
    <t xml:space="preserve">    Total Revenue</t>
  </si>
  <si>
    <t>Total Operating Expenses</t>
  </si>
  <si>
    <t>Income (Before Other Expenses)</t>
  </si>
  <si>
    <t>Net Income Before Income Tax</t>
  </si>
  <si>
    <t>Income Tax</t>
  </si>
  <si>
    <t>Net Profit/Loss</t>
  </si>
  <si>
    <t>Income Statement Years 2-3</t>
  </si>
  <si>
    <t xml:space="preserve">   Rent</t>
  </si>
  <si>
    <t xml:space="preserve">   Lease Payments</t>
  </si>
  <si>
    <t xml:space="preserve">   Office Supplies</t>
  </si>
  <si>
    <t xml:space="preserve">   Operating Supplies (Not included in COGS)</t>
  </si>
  <si>
    <t xml:space="preserve">   Trade Shows and Special Event Fees</t>
  </si>
  <si>
    <t>Breakeven Analysis Year 1</t>
  </si>
  <si>
    <t>Gross Margin % of Sales</t>
  </si>
  <si>
    <t>Gross Margin/Total Sales</t>
  </si>
  <si>
    <t>Total Fixed Expenses</t>
  </si>
  <si>
    <t>Operating + Payroll</t>
  </si>
  <si>
    <t>Breakeven Sales in Dollars (Annual)</t>
  </si>
  <si>
    <t>Yearly Breakeven Amount</t>
  </si>
  <si>
    <t>Monthly Breakeven Amount</t>
  </si>
  <si>
    <t>Financial Ratios - Year 1</t>
  </si>
  <si>
    <t>Ratios</t>
  </si>
  <si>
    <t>Industry Norms</t>
  </si>
  <si>
    <t>Liquidity</t>
  </si>
  <si>
    <t xml:space="preserve">   Current Ratio</t>
  </si>
  <si>
    <t xml:space="preserve">   Quick Ratio</t>
  </si>
  <si>
    <t>Safety</t>
  </si>
  <si>
    <t xml:space="preserve">   Debt to Equity Ratio</t>
  </si>
  <si>
    <t xml:space="preserve">   Debt-Service Coverage Ratio - DSCR</t>
  </si>
  <si>
    <t>Profitability</t>
  </si>
  <si>
    <t xml:space="preserve">   Sales Growth</t>
  </si>
  <si>
    <t xml:space="preserve">   COGS to Sales</t>
  </si>
  <si>
    <t xml:space="preserve">   Gross Profit Margin</t>
  </si>
  <si>
    <t xml:space="preserve">   SG&amp;A to Sales</t>
  </si>
  <si>
    <t xml:space="preserve">   Net Profit Margin</t>
  </si>
  <si>
    <t xml:space="preserve">   Return on Equity (ROE)</t>
  </si>
  <si>
    <t xml:space="preserve">   Return on Assets (ROA)</t>
  </si>
  <si>
    <t xml:space="preserve">   Owner's Compensation to Sales</t>
  </si>
  <si>
    <t>Efficiency</t>
  </si>
  <si>
    <t xml:space="preserve">   Days in Receivables</t>
  </si>
  <si>
    <t xml:space="preserve">   Accounts Receivable Turnover</t>
  </si>
  <si>
    <t xml:space="preserve">   Days in Inventory</t>
  </si>
  <si>
    <t xml:space="preserve">   Inventory Turnover</t>
  </si>
  <si>
    <t xml:space="preserve">   Sales to Total Assets</t>
  </si>
  <si>
    <t>Balance Sheet</t>
  </si>
  <si>
    <t>Assets</t>
  </si>
  <si>
    <t>First Year</t>
  </si>
  <si>
    <t>Second Year</t>
  </si>
  <si>
    <t>Third Year</t>
  </si>
  <si>
    <t>Current Assets</t>
  </si>
  <si>
    <t xml:space="preserve">   Cash</t>
  </si>
  <si>
    <t xml:space="preserve">   Accounts Receivable</t>
  </si>
  <si>
    <t xml:space="preserve">   Inventory</t>
  </si>
  <si>
    <t xml:space="preserve">   Other Initial Costs</t>
  </si>
  <si>
    <t>Total Current Assets</t>
  </si>
  <si>
    <t xml:space="preserve">   Real Estate - Land</t>
  </si>
  <si>
    <t xml:space="preserve">   Real Estate - Buildings</t>
  </si>
  <si>
    <t xml:space="preserve">   Leasehold Improvements</t>
  </si>
  <si>
    <t xml:space="preserve">   Equipment</t>
  </si>
  <si>
    <t xml:space="preserve">   Furniture and Fixtures</t>
  </si>
  <si>
    <t xml:space="preserve">   Vehicles</t>
  </si>
  <si>
    <t>Total Assets</t>
  </si>
  <si>
    <t>Liabilities &amp; Equity</t>
  </si>
  <si>
    <t>Liabilities</t>
  </si>
  <si>
    <t xml:space="preserve">   Accounts Payable</t>
  </si>
  <si>
    <t xml:space="preserve">   Commercial Loan Balance</t>
  </si>
  <si>
    <t xml:space="preserve">   Commercial Mortgage Balance</t>
  </si>
  <si>
    <t xml:space="preserve">   Credit Card Debt Balance</t>
  </si>
  <si>
    <t xml:space="preserve">   Vehicle Loans Balance</t>
  </si>
  <si>
    <t xml:space="preserve">   Other Bank Debt Balance</t>
  </si>
  <si>
    <t>Total Liabilities</t>
  </si>
  <si>
    <t>Equity</t>
  </si>
  <si>
    <t xml:space="preserve">   Common Stock</t>
  </si>
  <si>
    <t xml:space="preserve">   Retained Earnings</t>
  </si>
  <si>
    <t>Total Equity</t>
  </si>
  <si>
    <t>Total Liabilities and Equity</t>
  </si>
  <si>
    <t>Balanced?</t>
  </si>
  <si>
    <t>**Use this section to leave yourself notes about assumptions you've made.</t>
  </si>
  <si>
    <t xml:space="preserve">   Dividends Dispersed/Owners Draw</t>
  </si>
  <si>
    <t>Wage Cap Limit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</si>
</sst>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1"/>
      <color rgb="FF0070C0"/>
      <name val="Calibri"/>
      <family val="2"/>
      <scheme val="minor"/>
    </font>
    <font>
      <sz val="11"/>
      <color rgb="FF0070C0"/>
      <name val="Calibri"/>
      <family val="2"/>
      <scheme val="minor"/>
    </font>
    <font>
      <b/>
      <sz val="11"/>
      <color theme="5"/>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rgb="FFEAEAEA"/>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5">
    <xf numFmtId="0" fontId="0" fillId="0" borderId="0" xfId="0"/>
    <xf numFmtId="0" fontId="2" fillId="0" borderId="0" xfId="0" applyFont="1"/>
    <xf numFmtId="0" fontId="0" fillId="0" borderId="1" xfId="0" applyBorder="1"/>
    <xf numFmtId="44" fontId="0" fillId="0" borderId="1" xfId="1" applyFont="1" applyBorder="1"/>
    <xf numFmtId="0" fontId="0" fillId="0" borderId="3" xfId="0" applyBorder="1"/>
    <xf numFmtId="0" fontId="5" fillId="0" borderId="2" xfId="0" applyFont="1" applyBorder="1" applyAlignment="1">
      <alignment horizontal="center"/>
    </xf>
    <xf numFmtId="0" fontId="2" fillId="0" borderId="1" xfId="0" applyFont="1" applyBorder="1"/>
    <xf numFmtId="0" fontId="6" fillId="0" borderId="2" xfId="0" applyFont="1" applyBorder="1" applyAlignment="1">
      <alignment horizontal="center"/>
    </xf>
    <xf numFmtId="0" fontId="5" fillId="0" borderId="0" xfId="0" applyFont="1"/>
    <xf numFmtId="0" fontId="2" fillId="0" borderId="3" xfId="0" applyFont="1" applyBorder="1"/>
    <xf numFmtId="0" fontId="5" fillId="0" borderId="2" xfId="0" applyFont="1" applyFill="1" applyBorder="1" applyAlignment="1">
      <alignment horizontal="center"/>
    </xf>
    <xf numFmtId="10" fontId="0" fillId="0" borderId="3" xfId="2" applyNumberFormat="1" applyFont="1" applyBorder="1"/>
    <xf numFmtId="9" fontId="0" fillId="0" borderId="1" xfId="2" applyFont="1" applyBorder="1"/>
    <xf numFmtId="8" fontId="0" fillId="0" borderId="1" xfId="0" applyNumberFormat="1" applyBorder="1"/>
    <xf numFmtId="44" fontId="0" fillId="0" borderId="1" xfId="0" applyNumberFormat="1" applyBorder="1"/>
    <xf numFmtId="0" fontId="4" fillId="0" borderId="0" xfId="0" applyFont="1"/>
    <xf numFmtId="0" fontId="4" fillId="4" borderId="0" xfId="0" applyFont="1" applyFill="1"/>
    <xf numFmtId="0" fontId="0" fillId="0" borderId="1" xfId="0" quotePrefix="1" applyBorder="1"/>
    <xf numFmtId="44" fontId="2" fillId="0" borderId="1" xfId="1" applyFont="1" applyBorder="1"/>
    <xf numFmtId="0" fontId="2" fillId="0" borderId="3" xfId="0" applyFont="1" applyFill="1" applyBorder="1"/>
    <xf numFmtId="44" fontId="0" fillId="0" borderId="3" xfId="1" applyFont="1" applyBorder="1"/>
    <xf numFmtId="44" fontId="2" fillId="0" borderId="1" xfId="0" applyNumberFormat="1" applyFont="1" applyBorder="1"/>
    <xf numFmtId="44" fontId="4" fillId="4" borderId="0" xfId="0" applyNumberFormat="1" applyFont="1" applyFill="1"/>
    <xf numFmtId="0" fontId="0" fillId="0" borderId="0" xfId="0" applyFont="1"/>
    <xf numFmtId="0" fontId="3" fillId="0" borderId="0" xfId="0" applyFont="1"/>
    <xf numFmtId="0" fontId="6" fillId="0" borderId="2" xfId="0" applyFont="1" applyBorder="1"/>
    <xf numFmtId="0" fontId="6" fillId="0" borderId="0" xfId="0" applyFont="1"/>
    <xf numFmtId="0" fontId="5" fillId="0" borderId="2" xfId="0" applyFont="1" applyBorder="1"/>
    <xf numFmtId="0" fontId="5" fillId="0" borderId="2" xfId="0" applyFont="1" applyBorder="1" applyAlignment="1">
      <alignment wrapText="1"/>
    </xf>
    <xf numFmtId="0" fontId="5" fillId="0" borderId="1" xfId="0" applyFont="1" applyBorder="1"/>
    <xf numFmtId="0" fontId="5" fillId="0" borderId="1" xfId="0" applyFont="1" applyBorder="1" applyAlignment="1">
      <alignment wrapText="1"/>
    </xf>
    <xf numFmtId="0" fontId="0" fillId="0" borderId="2" xfId="0" applyBorder="1"/>
    <xf numFmtId="0" fontId="4" fillId="4" borderId="1" xfId="0" applyFont="1" applyFill="1" applyBorder="1"/>
    <xf numFmtId="44" fontId="4" fillId="4" borderId="1" xfId="0" applyNumberFormat="1" applyFont="1" applyFill="1" applyBorder="1"/>
    <xf numFmtId="0" fontId="2" fillId="4" borderId="1" xfId="0" applyFont="1" applyFill="1" applyBorder="1"/>
    <xf numFmtId="44" fontId="2" fillId="4" borderId="1" xfId="0" applyNumberFormat="1" applyFont="1" applyFill="1" applyBorder="1"/>
    <xf numFmtId="0" fontId="5" fillId="0" borderId="0" xfId="0" applyFont="1" applyBorder="1" applyAlignment="1"/>
    <xf numFmtId="0" fontId="0" fillId="0" borderId="1" xfId="0" applyBorder="1" applyAlignment="1">
      <alignment horizontal="left"/>
    </xf>
    <xf numFmtId="0" fontId="6" fillId="0" borderId="2" xfId="0" applyFont="1" applyBorder="1" applyAlignment="1">
      <alignment horizontal="center" wrapText="1"/>
    </xf>
    <xf numFmtId="0" fontId="0" fillId="0" borderId="0" xfId="0" applyAlignment="1">
      <alignment horizontal="left"/>
    </xf>
    <xf numFmtId="0" fontId="2" fillId="0" borderId="0" xfId="0" applyFont="1" applyAlignment="1">
      <alignment horizontal="left"/>
    </xf>
    <xf numFmtId="0" fontId="6" fillId="0" borderId="2" xfId="0" applyFont="1" applyBorder="1" applyAlignment="1">
      <alignment horizontal="left"/>
    </xf>
    <xf numFmtId="0" fontId="0" fillId="0" borderId="1" xfId="1" applyNumberFormat="1" applyFont="1" applyFill="1" applyBorder="1"/>
    <xf numFmtId="44" fontId="0" fillId="0" borderId="1" xfId="1" applyFont="1" applyFill="1" applyBorder="1"/>
    <xf numFmtId="0" fontId="2" fillId="0" borderId="3" xfId="0" applyFont="1" applyBorder="1" applyAlignment="1">
      <alignment horizontal="left"/>
    </xf>
    <xf numFmtId="0" fontId="5" fillId="0" borderId="2" xfId="0" applyFont="1" applyBorder="1" applyAlignment="1">
      <alignment horizontal="left"/>
    </xf>
    <xf numFmtId="0" fontId="2" fillId="4" borderId="7" xfId="0" applyFont="1" applyFill="1" applyBorder="1" applyAlignment="1">
      <alignment horizontal="left"/>
    </xf>
    <xf numFmtId="0" fontId="2" fillId="4" borderId="8" xfId="0" applyFont="1" applyFill="1" applyBorder="1"/>
    <xf numFmtId="0" fontId="2" fillId="4" borderId="9" xfId="0" applyFont="1" applyFill="1" applyBorder="1" applyAlignment="1">
      <alignment horizontal="left"/>
    </xf>
    <xf numFmtId="0" fontId="2" fillId="4" borderId="10" xfId="0" applyFont="1" applyFill="1" applyBorder="1" applyAlignment="1">
      <alignment horizontal="left"/>
    </xf>
    <xf numFmtId="44" fontId="2" fillId="4" borderId="2" xfId="0" applyNumberFormat="1" applyFont="1" applyFill="1" applyBorder="1"/>
    <xf numFmtId="0" fontId="0" fillId="0" borderId="11" xfId="0" applyBorder="1" applyAlignment="1">
      <alignment horizontal="left"/>
    </xf>
    <xf numFmtId="44" fontId="0" fillId="0" borderId="11" xfId="0" applyNumberFormat="1" applyBorder="1"/>
    <xf numFmtId="44" fontId="0" fillId="0" borderId="11" xfId="1" applyFont="1" applyFill="1" applyBorder="1"/>
    <xf numFmtId="0" fontId="0" fillId="5" borderId="4" xfId="0" applyFill="1" applyBorder="1" applyAlignment="1">
      <alignment horizontal="left"/>
    </xf>
    <xf numFmtId="0" fontId="0" fillId="5" borderId="6" xfId="0" applyFill="1" applyBorder="1"/>
    <xf numFmtId="0" fontId="0" fillId="5" borderId="5" xfId="0" applyFill="1" applyBorder="1"/>
    <xf numFmtId="44" fontId="0" fillId="0" borderId="11" xfId="1" applyFont="1" applyBorder="1"/>
    <xf numFmtId="9" fontId="0" fillId="0" borderId="11" xfId="2" applyFont="1" applyBorder="1"/>
    <xf numFmtId="0" fontId="2" fillId="0" borderId="1" xfId="0" applyFont="1" applyBorder="1" applyAlignment="1">
      <alignment horizontal="right"/>
    </xf>
    <xf numFmtId="0" fontId="0" fillId="0" borderId="1" xfId="0" applyBorder="1" applyAlignment="1">
      <alignment horizontal="right"/>
    </xf>
    <xf numFmtId="0" fontId="0" fillId="0" borderId="11" xfId="0" applyBorder="1" applyAlignment="1">
      <alignment horizontal="right"/>
    </xf>
    <xf numFmtId="0" fontId="2" fillId="0" borderId="3" xfId="0" applyFont="1" applyBorder="1" applyAlignment="1">
      <alignment horizontal="right"/>
    </xf>
    <xf numFmtId="0" fontId="0" fillId="5" borderId="4" xfId="0" applyFill="1" applyBorder="1" applyAlignment="1">
      <alignment horizontal="right"/>
    </xf>
    <xf numFmtId="0" fontId="2" fillId="4" borderId="1" xfId="0" applyFont="1" applyFill="1" applyBorder="1" applyAlignment="1">
      <alignment horizontal="right"/>
    </xf>
    <xf numFmtId="0" fontId="0" fillId="4" borderId="1" xfId="0" applyFill="1" applyBorder="1"/>
    <xf numFmtId="44" fontId="0" fillId="4" borderId="1" xfId="1" applyFont="1" applyFill="1" applyBorder="1"/>
    <xf numFmtId="0" fontId="5" fillId="0" borderId="1" xfId="0" applyFont="1" applyBorder="1" applyAlignment="1">
      <alignment horizontal="left"/>
    </xf>
    <xf numFmtId="9" fontId="0" fillId="5" borderId="6" xfId="2" applyFont="1" applyFill="1" applyBorder="1"/>
    <xf numFmtId="9" fontId="0" fillId="0" borderId="3" xfId="2" applyFont="1" applyBorder="1"/>
    <xf numFmtId="9" fontId="0" fillId="5" borderId="5" xfId="2" applyFont="1" applyFill="1" applyBorder="1"/>
    <xf numFmtId="0" fontId="0" fillId="0" borderId="1" xfId="0" applyFill="1" applyBorder="1"/>
    <xf numFmtId="0" fontId="2" fillId="0" borderId="1" xfId="0" applyFont="1" applyBorder="1" applyAlignment="1">
      <alignment horizontal="center"/>
    </xf>
    <xf numFmtId="9" fontId="0" fillId="0" borderId="1" xfId="2" applyFont="1" applyBorder="1" applyAlignment="1">
      <alignment horizontal="center"/>
    </xf>
    <xf numFmtId="0" fontId="5" fillId="0" borderId="1" xfId="0" applyFont="1" applyBorder="1" applyAlignment="1">
      <alignment horizontal="center"/>
    </xf>
    <xf numFmtId="0" fontId="2" fillId="0" borderId="0" xfId="0" applyFont="1" applyBorder="1"/>
    <xf numFmtId="44" fontId="0" fillId="0" borderId="0" xfId="1" applyFont="1" applyBorder="1"/>
    <xf numFmtId="44" fontId="2" fillId="4" borderId="1" xfId="1" applyFont="1" applyFill="1" applyBorder="1"/>
    <xf numFmtId="0" fontId="2" fillId="0" borderId="0" xfId="0" applyFont="1" applyAlignment="1">
      <alignment horizontal="center"/>
    </xf>
    <xf numFmtId="0" fontId="2" fillId="0" borderId="11" xfId="0" applyFont="1" applyBorder="1"/>
    <xf numFmtId="9" fontId="0" fillId="0" borderId="1" xfId="0" applyNumberFormat="1" applyBorder="1"/>
    <xf numFmtId="8" fontId="0" fillId="0" borderId="11" xfId="0" applyNumberFormat="1" applyBorder="1"/>
    <xf numFmtId="0" fontId="0" fillId="0" borderId="1" xfId="0" applyFont="1" applyBorder="1"/>
    <xf numFmtId="0" fontId="5" fillId="0" borderId="0" xfId="0" applyFont="1" applyAlignment="1">
      <alignment horizontal="center"/>
    </xf>
    <xf numFmtId="0" fontId="5" fillId="0" borderId="2" xfId="0" applyFont="1" applyBorder="1" applyAlignment="1">
      <alignment horizontal="center"/>
    </xf>
    <xf numFmtId="44" fontId="0" fillId="0" borderId="0" xfId="1" applyFont="1"/>
    <xf numFmtId="9" fontId="5" fillId="0" borderId="2" xfId="2" applyFont="1" applyBorder="1" applyAlignment="1">
      <alignment horizontal="center"/>
    </xf>
    <xf numFmtId="9" fontId="2" fillId="0" borderId="0" xfId="2" applyFont="1" applyAlignment="1">
      <alignment horizontal="center"/>
    </xf>
    <xf numFmtId="9" fontId="2" fillId="0" borderId="3" xfId="2" applyFont="1" applyBorder="1" applyAlignment="1">
      <alignment horizontal="center"/>
    </xf>
    <xf numFmtId="9" fontId="2" fillId="0" borderId="1" xfId="2" applyFont="1" applyBorder="1" applyAlignment="1">
      <alignment horizontal="center"/>
    </xf>
    <xf numFmtId="44" fontId="0" fillId="0" borderId="3" xfId="0" applyNumberFormat="1" applyBorder="1"/>
    <xf numFmtId="0" fontId="2" fillId="0" borderId="2" xfId="0" applyFont="1" applyBorder="1"/>
    <xf numFmtId="44" fontId="0" fillId="0" borderId="2" xfId="0" applyNumberFormat="1" applyBorder="1"/>
    <xf numFmtId="9" fontId="2" fillId="0" borderId="2" xfId="2" applyFont="1" applyBorder="1" applyAlignment="1">
      <alignment horizontal="center"/>
    </xf>
    <xf numFmtId="44" fontId="0" fillId="0" borderId="3" xfId="1" applyFont="1" applyFill="1" applyBorder="1"/>
    <xf numFmtId="0" fontId="2" fillId="0" borderId="12" xfId="0" applyFont="1" applyBorder="1"/>
    <xf numFmtId="0" fontId="0" fillId="0" borderId="12" xfId="0" applyBorder="1"/>
    <xf numFmtId="44" fontId="5" fillId="0" borderId="2" xfId="1" applyFont="1" applyBorder="1" applyAlignment="1">
      <alignment horizontal="center"/>
    </xf>
    <xf numFmtId="44" fontId="0" fillId="0" borderId="2" xfId="1" applyFont="1" applyBorder="1"/>
    <xf numFmtId="44" fontId="2" fillId="0" borderId="1" xfId="1" applyFont="1" applyBorder="1" applyAlignment="1">
      <alignment horizontal="center"/>
    </xf>
    <xf numFmtId="44" fontId="0" fillId="4" borderId="1" xfId="0" applyNumberFormat="1" applyFill="1" applyBorder="1"/>
    <xf numFmtId="9" fontId="2" fillId="4" borderId="1" xfId="2" applyFont="1" applyFill="1" applyBorder="1" applyAlignment="1">
      <alignment horizontal="center"/>
    </xf>
    <xf numFmtId="44" fontId="2" fillId="4" borderId="1" xfId="1" applyFont="1" applyFill="1" applyBorder="1" applyAlignment="1">
      <alignment horizontal="center"/>
    </xf>
    <xf numFmtId="0" fontId="0" fillId="3" borderId="1" xfId="0" applyFill="1" applyBorder="1" applyAlignment="1" applyProtection="1">
      <alignment horizontal="left"/>
      <protection locked="0"/>
    </xf>
    <xf numFmtId="44" fontId="0" fillId="3" borderId="1" xfId="1" applyFont="1" applyFill="1" applyBorder="1" applyProtection="1">
      <protection locked="0"/>
    </xf>
    <xf numFmtId="0" fontId="0" fillId="3" borderId="3" xfId="0" applyFill="1" applyBorder="1" applyProtection="1">
      <protection locked="0"/>
    </xf>
    <xf numFmtId="0" fontId="0" fillId="3" borderId="1" xfId="0" applyFill="1" applyBorder="1" applyProtection="1">
      <protection locked="0"/>
    </xf>
    <xf numFmtId="0" fontId="0" fillId="0" borderId="1" xfId="0" applyBorder="1" applyProtection="1">
      <protection locked="0"/>
    </xf>
    <xf numFmtId="9" fontId="0" fillId="2" borderId="1" xfId="2" applyNumberFormat="1" applyFont="1" applyFill="1" applyBorder="1" applyProtection="1">
      <protection locked="0"/>
    </xf>
    <xf numFmtId="0" fontId="0" fillId="2" borderId="1" xfId="0" applyFill="1" applyBorder="1" applyProtection="1">
      <protection locked="0"/>
    </xf>
    <xf numFmtId="0" fontId="0" fillId="0" borderId="3" xfId="0" applyBorder="1" applyProtection="1">
      <protection locked="0"/>
    </xf>
    <xf numFmtId="44" fontId="0" fillId="3" borderId="3" xfId="1" applyFont="1" applyFill="1" applyBorder="1" applyProtection="1">
      <protection locked="0"/>
    </xf>
    <xf numFmtId="44" fontId="0" fillId="2" borderId="3" xfId="0" applyNumberFormat="1" applyFill="1" applyBorder="1" applyProtection="1">
      <protection locked="0"/>
    </xf>
    <xf numFmtId="44" fontId="0" fillId="2" borderId="1" xfId="0" applyNumberFormat="1" applyFill="1" applyBorder="1" applyProtection="1">
      <protection locked="0"/>
    </xf>
    <xf numFmtId="10" fontId="0" fillId="2" borderId="3" xfId="2" applyNumberFormat="1" applyFont="1" applyFill="1" applyBorder="1" applyProtection="1">
      <protection locked="0"/>
    </xf>
    <xf numFmtId="10" fontId="0" fillId="2" borderId="1" xfId="2" applyNumberFormat="1" applyFont="1" applyFill="1" applyBorder="1" applyProtection="1">
      <protection locked="0"/>
    </xf>
    <xf numFmtId="10" fontId="2" fillId="2" borderId="1" xfId="0" applyNumberFormat="1" applyFont="1" applyFill="1" applyBorder="1" applyProtection="1">
      <protection locked="0"/>
    </xf>
    <xf numFmtId="164" fontId="0" fillId="2" borderId="1" xfId="0" applyNumberFormat="1" applyFill="1" applyBorder="1" applyProtection="1">
      <protection locked="0"/>
    </xf>
    <xf numFmtId="164" fontId="0" fillId="2" borderId="1" xfId="2" applyNumberFormat="1" applyFont="1" applyFill="1" applyBorder="1" applyProtection="1">
      <protection locked="0"/>
    </xf>
    <xf numFmtId="0" fontId="0" fillId="3" borderId="3" xfId="0" applyFill="1" applyBorder="1" applyAlignment="1" applyProtection="1">
      <alignment horizontal="left"/>
      <protection locked="0"/>
    </xf>
    <xf numFmtId="9" fontId="0" fillId="3" borderId="1" xfId="2" applyFont="1" applyFill="1" applyBorder="1" applyAlignment="1" applyProtection="1">
      <alignment horizontal="center"/>
      <protection locked="0"/>
    </xf>
    <xf numFmtId="44" fontId="0" fillId="3" borderId="1" xfId="1" applyFont="1" applyFill="1" applyBorder="1" applyAlignment="1" applyProtection="1">
      <alignment horizontal="center"/>
      <protection locked="0"/>
    </xf>
    <xf numFmtId="9" fontId="0" fillId="3" borderId="1" xfId="2" applyFont="1" applyFill="1" applyBorder="1" applyProtection="1">
      <protection locked="0"/>
    </xf>
    <xf numFmtId="9" fontId="0" fillId="2" borderId="1" xfId="2" applyFont="1" applyFill="1" applyBorder="1" applyProtection="1">
      <protection locked="0"/>
    </xf>
    <xf numFmtId="44" fontId="0" fillId="2" borderId="1" xfId="1" applyFont="1" applyFill="1" applyBorder="1" applyProtection="1">
      <protection locked="0"/>
    </xf>
    <xf numFmtId="10" fontId="0" fillId="2" borderId="0" xfId="2" applyNumberFormat="1" applyFont="1" applyFill="1" applyProtection="1">
      <protection locked="0"/>
    </xf>
    <xf numFmtId="44" fontId="0" fillId="0" borderId="1" xfId="0" applyNumberFormat="1" applyBorder="1" applyProtection="1">
      <protection locked="0"/>
    </xf>
    <xf numFmtId="44" fontId="0" fillId="0" borderId="1" xfId="1" applyFont="1" applyBorder="1" applyProtection="1">
      <protection locked="0"/>
    </xf>
    <xf numFmtId="0" fontId="5" fillId="0" borderId="2" xfId="0" applyFont="1" applyBorder="1" applyAlignment="1">
      <alignment horizontal="center"/>
    </xf>
    <xf numFmtId="44" fontId="0" fillId="0" borderId="1" xfId="1" applyFont="1" applyFill="1" applyBorder="1" applyProtection="1">
      <protection locked="0"/>
    </xf>
    <xf numFmtId="0" fontId="0" fillId="0" borderId="3" xfId="0" applyFont="1" applyBorder="1"/>
    <xf numFmtId="44" fontId="0" fillId="0" borderId="3" xfId="1" applyFont="1" applyFill="1" applyBorder="1" applyProtection="1">
      <protection locked="0"/>
    </xf>
    <xf numFmtId="44" fontId="2" fillId="0" borderId="1" xfId="1" applyFont="1" applyFill="1" applyBorder="1" applyProtection="1">
      <protection locked="0"/>
    </xf>
    <xf numFmtId="0" fontId="0" fillId="0" borderId="3" xfId="0" applyFill="1" applyBorder="1" applyAlignment="1" applyProtection="1">
      <alignment horizontal="left"/>
      <protection locked="0"/>
    </xf>
    <xf numFmtId="0" fontId="0" fillId="0" borderId="1" xfId="0" applyFill="1" applyBorder="1" applyAlignment="1" applyProtection="1">
      <alignment horizontal="left"/>
      <protection locked="0"/>
    </xf>
    <xf numFmtId="0" fontId="5" fillId="0" borderId="2" xfId="0" applyFont="1" applyBorder="1" applyAlignment="1">
      <alignment horizontal="center" wrapText="1"/>
    </xf>
    <xf numFmtId="44" fontId="0" fillId="4" borderId="1" xfId="0" applyNumberFormat="1" applyFill="1" applyBorder="1" applyAlignment="1">
      <alignment horizontal="center"/>
    </xf>
    <xf numFmtId="9" fontId="1" fillId="0" borderId="3" xfId="2" applyFont="1" applyBorder="1" applyAlignment="1">
      <alignment horizontal="center"/>
    </xf>
    <xf numFmtId="44" fontId="1" fillId="0" borderId="3" xfId="1" applyFont="1" applyBorder="1"/>
    <xf numFmtId="44" fontId="0" fillId="0" borderId="1" xfId="0" applyNumberFormat="1" applyFont="1" applyBorder="1"/>
    <xf numFmtId="9" fontId="1" fillId="0" borderId="1" xfId="2" applyFont="1" applyBorder="1" applyAlignment="1">
      <alignment horizontal="center"/>
    </xf>
    <xf numFmtId="44" fontId="1" fillId="0" borderId="1" xfId="1" applyFont="1" applyBorder="1"/>
    <xf numFmtId="44" fontId="0" fillId="0" borderId="3" xfId="0" applyNumberFormat="1" applyFont="1" applyBorder="1"/>
    <xf numFmtId="44" fontId="0" fillId="0" borderId="2" xfId="0" applyNumberFormat="1" applyFont="1" applyBorder="1"/>
    <xf numFmtId="9" fontId="1" fillId="0" borderId="2" xfId="2" applyFont="1" applyBorder="1" applyAlignment="1">
      <alignment horizontal="center"/>
    </xf>
    <xf numFmtId="44" fontId="1" fillId="0" borderId="2" xfId="1" applyFont="1" applyBorder="1"/>
    <xf numFmtId="44" fontId="1" fillId="0" borderId="1" xfId="1" applyFont="1" applyBorder="1" applyAlignment="1">
      <alignment horizontal="center"/>
    </xf>
    <xf numFmtId="44" fontId="1" fillId="0" borderId="1" xfId="2" applyNumberFormat="1" applyFont="1" applyBorder="1" applyAlignment="1">
      <alignment horizontal="center"/>
    </xf>
    <xf numFmtId="44" fontId="0" fillId="0" borderId="1" xfId="1" applyFont="1" applyBorder="1" applyAlignment="1">
      <alignment horizontal="left"/>
    </xf>
    <xf numFmtId="44" fontId="0" fillId="0" borderId="1" xfId="0" applyNumberFormat="1" applyBorder="1" applyAlignment="1">
      <alignment horizontal="left"/>
    </xf>
    <xf numFmtId="10" fontId="0" fillId="0" borderId="1" xfId="2" applyNumberFormat="1" applyFont="1" applyFill="1" applyBorder="1" applyAlignment="1" applyProtection="1">
      <alignment horizontal="center"/>
      <protection locked="0"/>
    </xf>
    <xf numFmtId="10" fontId="0" fillId="0" borderId="3" xfId="2" applyNumberFormat="1" applyFont="1" applyFill="1" applyBorder="1" applyAlignment="1" applyProtection="1">
      <alignment horizontal="center"/>
      <protection locked="0"/>
    </xf>
    <xf numFmtId="44" fontId="0" fillId="3" borderId="3" xfId="1" applyFont="1" applyFill="1" applyBorder="1"/>
    <xf numFmtId="2" fontId="0" fillId="0" borderId="1" xfId="2" applyNumberFormat="1" applyFont="1" applyFill="1" applyBorder="1" applyAlignment="1" applyProtection="1">
      <alignment horizontal="center"/>
      <protection locked="0"/>
    </xf>
    <xf numFmtId="2" fontId="0" fillId="0" borderId="3" xfId="2" applyNumberFormat="1" applyFont="1" applyFill="1" applyBorder="1" applyAlignment="1" applyProtection="1">
      <alignment horizontal="center"/>
      <protection locked="0"/>
    </xf>
    <xf numFmtId="1" fontId="0" fillId="2" borderId="1" xfId="0" applyNumberFormat="1" applyFill="1" applyBorder="1" applyProtection="1">
      <protection locked="0"/>
    </xf>
    <xf numFmtId="0" fontId="5" fillId="0" borderId="2" xfId="0" applyFont="1" applyBorder="1" applyAlignment="1">
      <alignment horizontal="center"/>
    </xf>
    <xf numFmtId="0" fontId="0" fillId="0" borderId="1" xfId="0" applyBorder="1" applyAlignment="1" applyProtection="1">
      <alignment horizontal="center"/>
      <protection locked="0"/>
    </xf>
    <xf numFmtId="0" fontId="6" fillId="0" borderId="2" xfId="0" applyFont="1" applyBorder="1" applyAlignment="1">
      <alignment horizontal="center"/>
    </xf>
    <xf numFmtId="0" fontId="6" fillId="0" borderId="4" xfId="0" applyFont="1" applyBorder="1" applyAlignment="1">
      <alignment horizontal="center"/>
    </xf>
    <xf numFmtId="0" fontId="0" fillId="0" borderId="5" xfId="0" applyBorder="1" applyAlignment="1">
      <alignment horizontal="center"/>
    </xf>
    <xf numFmtId="0" fontId="7" fillId="0" borderId="4" xfId="0" applyFont="1" applyBorder="1" applyAlignment="1">
      <alignment horizontal="center"/>
    </xf>
    <xf numFmtId="0" fontId="7" fillId="0" borderId="6" xfId="0" applyFont="1" applyBorder="1" applyAlignment="1">
      <alignment horizontal="center"/>
    </xf>
    <xf numFmtId="0" fontId="7" fillId="0" borderId="5" xfId="0" applyFont="1" applyBorder="1" applyAlignment="1">
      <alignment horizontal="center"/>
    </xf>
    <xf numFmtId="0" fontId="5" fillId="0" borderId="2" xfId="0" applyFont="1" applyFill="1" applyBorder="1" applyAlignment="1">
      <alignment horizontal="center"/>
    </xf>
    <xf numFmtId="0" fontId="5" fillId="0" borderId="1" xfId="0" applyFont="1" applyBorder="1" applyAlignment="1">
      <alignment horizontal="left"/>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 xfId="0"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2" fillId="4" borderId="11" xfId="0" applyFont="1" applyFill="1" applyBorder="1" applyAlignment="1">
      <alignment horizontal="center" vertical="center"/>
    </xf>
    <xf numFmtId="0" fontId="2" fillId="4" borderId="3" xfId="0" applyFont="1" applyFill="1" applyBorder="1" applyAlignment="1">
      <alignment horizontal="center" vertical="center"/>
    </xf>
    <xf numFmtId="0" fontId="5" fillId="0" borderId="13" xfId="0" applyFont="1" applyBorder="1" applyAlignment="1">
      <alignment horizontal="left"/>
    </xf>
    <xf numFmtId="0" fontId="5" fillId="0" borderId="14" xfId="0" applyFont="1" applyBorder="1" applyAlignment="1">
      <alignment horizontal="left"/>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5" fillId="0" borderId="13" xfId="0" applyFont="1" applyBorder="1" applyAlignment="1">
      <alignment horizontal="center"/>
    </xf>
    <xf numFmtId="0" fontId="5" fillId="0" borderId="17" xfId="0" applyFont="1" applyBorder="1" applyAlignment="1">
      <alignment horizontal="center"/>
    </xf>
    <xf numFmtId="0" fontId="5" fillId="0" borderId="14" xfId="0" applyFont="1" applyBorder="1" applyAlignment="1">
      <alignment horizontal="center"/>
    </xf>
    <xf numFmtId="0" fontId="0" fillId="0" borderId="1" xfId="0" applyBorder="1" applyAlignment="1" applyProtection="1">
      <alignment horizontal="left"/>
      <protection locked="0"/>
    </xf>
  </cellXfs>
  <cellStyles count="3">
    <cellStyle name="Currency" xfId="1" builtinId="4"/>
    <cellStyle name="Normal" xfId="0" builtinId="0"/>
    <cellStyle name="Percent" xfId="2" builtinId="5"/>
  </cellStyles>
  <dxfs count="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Beller, Chelsie" id="{B85448CF-6C9D-409C-9DCD-DDE262AFCAFE}" userId="S::chelsie.beller@unco.edu::377caced-2945-4254-9953-ccaab6e5ae4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8" dT="2020-02-06T18:52:56.21" personId="{B85448CF-6C9D-409C-9DCD-DDE262AFCAFE}" id="{7B9383A5-B074-4B93-9CB7-6FC139C90761}">
    <text>https://www.colorado.gov/pacific/cdle/premium-rates</text>
  </threadedComment>
</ThreadedComments>
</file>

<file path=xl/threadedComments/threadedComment2.xml><?xml version="1.0" encoding="utf-8"?>
<ThreadedComments xmlns="http://schemas.microsoft.com/office/spreadsheetml/2018/threadedcomments" xmlns:x="http://schemas.openxmlformats.org/spreadsheetml/2006/main">
  <threadedComment ref="C7" dT="2020-02-03T17:40:43.15" personId="{B85448CF-6C9D-409C-9DCD-DDE262AFCAFE}" id="{0A0A97C2-5888-41A3-8FC7-817F8578C456}">
    <text>If you need help adjusting this to your business model, please see your SBDC Consultant. (Ex: A rental property that will not have any additional units, but may be considering a price increase)</text>
  </threadedComment>
</ThreadedComments>
</file>

<file path=xl/threadedComments/threadedComment3.xml><?xml version="1.0" encoding="utf-8"?>
<ThreadedComments xmlns="http://schemas.microsoft.com/office/spreadsheetml/2018/threadedcomments" xmlns:x="http://schemas.openxmlformats.org/spreadsheetml/2006/main">
  <threadedComment ref="B9" dT="2020-02-03T18:41:05.94" personId="{B85448CF-6C9D-409C-9DCD-DDE262AFCAFE}" id="{1DC5D85A-5088-4A24-8B6B-B878EE67B5DF}">
    <text>An indication of a company's ability to meet short-term debt obligations</text>
  </threadedComment>
  <threadedComment ref="B10" dT="2020-02-03T18:41:52.51" personId="{B85448CF-6C9D-409C-9DCD-DDE262AFCAFE}" id="{7D0A542B-BF6C-4092-9ADC-061FCA1AC86B}">
    <text>The ratio between all assets quickly convertible into cash and current liabilities. Measure's a company's liquidity. Also called acid-test ratio.</text>
  </threadedComment>
  <threadedComment ref="B12" dT="2020-02-03T18:42:35.22" personId="{B85448CF-6C9D-409C-9DCD-DDE262AFCAFE}" id="{0BDF2FE8-B907-4430-BA02-C692F35CE9C9}">
    <text>This ratio expresses the relationship between capital contributed by creditors and that contributed by owners.</text>
  </threadedComment>
  <threadedComment ref="B13" dT="2020-02-03T18:43:05.79" personId="{B85448CF-6C9D-409C-9DCD-DDE262AFCAFE}" id="{C08F5F2B-57B2-416E-BFF6-366DE0ACC2D6}">
    <text>This ratio indicates how well your cash flow covers debt and the capability of the business to take on additional debt.</text>
  </threadedComment>
  <threadedComment ref="B15" dT="2020-02-03T18:43:45.81" personId="{B85448CF-6C9D-409C-9DCD-DDE262AFCAFE}" id="{1B2091D8-44B7-441F-9D3B-785A5896F61E}">
    <text>This ratio calculates the percentage of increase (or decrease) in sales between the current year and the previous year.</text>
  </threadedComment>
  <threadedComment ref="B16" dT="2020-02-03T18:44:23.70" personId="{B85448CF-6C9D-409C-9DCD-DDE262AFCAFE}" id="{2CCC2814-AB01-473B-BAB0-B0339D4A434C}">
    <text>The percentage of sales used to pay for the COGS (expenses which directly vary with sales) is expressed in this ratio.</text>
  </threadedComment>
  <threadedComment ref="B17" dT="2020-02-03T18:45:04.47" personId="{B85448CF-6C9D-409C-9DCD-DDE262AFCAFE}" id="{BDF8C062-DE72-40EC-BCE7-2B58A2500C7E}">
    <text>This ratio indicates how much profit is earned on your products without consideration of indirect costs, selling and administration costs.</text>
  </threadedComment>
  <threadedComment ref="B18" dT="2020-02-03T18:45:33.49" personId="{B85448CF-6C9D-409C-9DCD-DDE262AFCAFE}" id="{18400875-2BE2-424C-817A-0382F2B661C6}">
    <text>This ratio measures the percentage of selling, general and administrative costs to your amount of sales.</text>
  </threadedComment>
  <threadedComment ref="B19" dT="2020-02-03T18:45:56.22" personId="{B85448CF-6C9D-409C-9DCD-DDE262AFCAFE}" id="{B402C2E3-E446-4D10-8693-6B4679E8A829}">
    <text>Net Profit Margin shows how much profit comes from every dollar of sales.</text>
  </threadedComment>
  <threadedComment ref="B20" dT="2020-02-03T18:47:04.26" personId="{B85448CF-6C9D-409C-9DCD-DDE262AFCAFE}" id="{0CE7B71F-82FB-428A-AA8D-856DBF59F81F}">
    <text>Return on euqity determines the rate of return on your investment in the business. As an onwer or shareholder this is one of the most important ratios as it shows the hard fact about the bsuiness -- are you making enough of a profit to compensate you for the risk of being in business?</text>
  </threadedComment>
  <threadedComment ref="B21" dT="2020-02-03T18:47:27.52" personId="{B85448CF-6C9D-409C-9DCD-DDE262AFCAFE}" id="{67EF38EB-B181-4FF1-8CD1-7B8D4B7320C7}">
    <text>This ratio measures how effectively assets are used to generate a return.</text>
  </threadedComment>
  <threadedComment ref="B22" dT="2020-02-03T18:47:48.77" personId="{B85448CF-6C9D-409C-9DCD-DDE262AFCAFE}" id="{C0CEC843-C3E6-43B4-B2B0-50DD77450131}">
    <text>This ratio measures the owner's compensation as a percentage of sales.</text>
  </threadedComment>
  <threadedComment ref="B24" dT="2020-02-03T18:48:23.91" personId="{B85448CF-6C9D-409C-9DCD-DDE262AFCAFE}" id="{CEA5D78D-70AA-4FA2-BB9B-398F61DD96A5}">
    <text>Days in receivable calculates the average number of days it takes to collect your accounts receivable (number of days of sales in receivables).</text>
  </threadedComment>
  <threadedComment ref="B25" dT="2020-02-03T18:48:49.23" personId="{B85448CF-6C9D-409C-9DCD-DDE262AFCAFE}" id="{17BC5978-166C-4DF7-9E4A-1BE5DBBCB4FA}">
    <text>This ratio tells you the number of times accounts receivable turnover during the year.</text>
  </threadedComment>
  <threadedComment ref="B26" dT="2020-02-03T18:49:10.08" personId="{B85448CF-6C9D-409C-9DCD-DDE262AFCAFE}" id="{EC8046F5-8457-46D0-B127-3470B9FC71B9}">
    <text>This ratio shows the average number of days it will take to sell your inventory.</text>
  </threadedComment>
  <threadedComment ref="B27" dT="2020-02-03T18:49:31.39" personId="{B85448CF-6C9D-409C-9DCD-DDE262AFCAFE}" id="{1032C9C1-E2AD-45B1-B7FC-8CCABE3778A3}">
    <text>This ratio calculates the number of times inventory is turned over (or sold) during the year.</text>
  </threadedComment>
  <threadedComment ref="B28" dT="2020-02-03T18:49:55.14" personId="{B85448CF-6C9D-409C-9DCD-DDE262AFCAFE}" id="{634C643E-F23F-4336-B06D-BB1A718B792D}">
    <text>This ratio indicates how efficiently your business generates sales on every dollar of assets.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 Id="rId4" Type="http://schemas.microsoft.com/office/2017/10/relationships/threadedComment" Target="../threadedComments/threadedComment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tabSelected="1" workbookViewId="0">
      <selection activeCell="D22" sqref="D22"/>
    </sheetView>
  </sheetViews>
  <sheetFormatPr defaultRowHeight="15" x14ac:dyDescent="0.25"/>
  <cols>
    <col min="2" max="2" width="15.140625" bestFit="1" customWidth="1"/>
    <col min="3" max="3" width="36.5703125" customWidth="1"/>
  </cols>
  <sheetData>
    <row r="2" spans="2:3" x14ac:dyDescent="0.25">
      <c r="B2" s="1" t="s">
        <v>53</v>
      </c>
    </row>
    <row r="4" spans="2:3" x14ac:dyDescent="0.25">
      <c r="B4" s="6" t="s">
        <v>49</v>
      </c>
      <c r="C4" s="103"/>
    </row>
    <row r="5" spans="2:3" x14ac:dyDescent="0.25">
      <c r="B5" s="6" t="s">
        <v>50</v>
      </c>
      <c r="C5" s="103"/>
    </row>
    <row r="6" spans="2:3" x14ac:dyDescent="0.25">
      <c r="B6" s="6" t="s">
        <v>51</v>
      </c>
      <c r="C6" s="103"/>
    </row>
    <row r="7" spans="2:3" x14ac:dyDescent="0.25">
      <c r="B7" s="6" t="s">
        <v>52</v>
      </c>
      <c r="C7" s="103"/>
    </row>
    <row r="10" spans="2:3" x14ac:dyDescent="0.25">
      <c r="B10" s="24">
        <f>IF(ISBLANK(C6),-10000,MONTH(DATEVALUE($C$6&amp;" 1")))</f>
        <v>-10000</v>
      </c>
    </row>
  </sheetData>
  <sheetProtection selectLockedCells="1"/>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9"/>
  <sheetViews>
    <sheetView workbookViewId="0">
      <selection activeCell="Q16" sqref="Q16"/>
    </sheetView>
  </sheetViews>
  <sheetFormatPr defaultRowHeight="15" x14ac:dyDescent="0.25"/>
  <cols>
    <col min="2" max="2" width="28" bestFit="1" customWidth="1"/>
  </cols>
  <sheetData>
    <row r="2" spans="2:15" x14ac:dyDescent="0.25">
      <c r="B2" s="1" t="s">
        <v>175</v>
      </c>
    </row>
    <row r="4" spans="2:15" x14ac:dyDescent="0.25">
      <c r="B4" s="1" t="s">
        <v>54</v>
      </c>
      <c r="C4" s="1" t="s">
        <v>55</v>
      </c>
    </row>
    <row r="5" spans="2:15" x14ac:dyDescent="0.25">
      <c r="B5" t="str">
        <f>'Operating Expenses Years 2-3'!B5</f>
        <v>Owner</v>
      </c>
      <c r="C5" t="str">
        <f>'Operating Expenses Years 2-3'!C5</f>
        <v>Company</v>
      </c>
    </row>
    <row r="7" spans="2:15" s="83" customFormat="1" x14ac:dyDescent="0.25">
      <c r="B7" s="74"/>
      <c r="C7" s="74" t="str">
        <f>'Operating Expenses Year 1'!C8</f>
        <v>Month 1</v>
      </c>
      <c r="D7" s="74" t="str">
        <f>'Operating Expenses Year 1'!D8</f>
        <v>Month 2</v>
      </c>
      <c r="E7" s="74" t="str">
        <f>'Operating Expenses Year 1'!E8</f>
        <v>Month 3</v>
      </c>
      <c r="F7" s="74" t="str">
        <f>'Operating Expenses Year 1'!F8</f>
        <v>Month 4</v>
      </c>
      <c r="G7" s="74" t="str">
        <f>'Operating Expenses Year 1'!G8</f>
        <v>Month 5</v>
      </c>
      <c r="H7" s="74" t="str">
        <f>'Operating Expenses Year 1'!H8</f>
        <v>Month 6</v>
      </c>
      <c r="I7" s="74" t="str">
        <f>'Operating Expenses Year 1'!I8</f>
        <v>Month 7</v>
      </c>
      <c r="J7" s="74" t="str">
        <f>'Operating Expenses Year 1'!J8</f>
        <v>Month 8</v>
      </c>
      <c r="K7" s="74" t="str">
        <f>'Operating Expenses Year 1'!K8</f>
        <v>Month 9</v>
      </c>
      <c r="L7" s="74" t="str">
        <f>'Operating Expenses Year 1'!L8</f>
        <v>Month 10</v>
      </c>
      <c r="M7" s="74" t="str">
        <f>'Operating Expenses Year 1'!M8</f>
        <v>Month 11</v>
      </c>
      <c r="N7" s="74" t="str">
        <f>'Operating Expenses Year 1'!N8</f>
        <v>Month 12</v>
      </c>
      <c r="O7" s="74" t="s">
        <v>26</v>
      </c>
    </row>
    <row r="8" spans="2:15" x14ac:dyDescent="0.25">
      <c r="B8" s="6" t="s">
        <v>176</v>
      </c>
      <c r="C8" s="3">
        <f>'Starting Point'!C26</f>
        <v>0</v>
      </c>
      <c r="D8" s="3">
        <f>C29</f>
        <v>0</v>
      </c>
      <c r="E8" s="3">
        <f t="shared" ref="E8:N8" si="0">D29</f>
        <v>0</v>
      </c>
      <c r="F8" s="3">
        <f t="shared" si="0"/>
        <v>0</v>
      </c>
      <c r="G8" s="3">
        <f t="shared" si="0"/>
        <v>0</v>
      </c>
      <c r="H8" s="3">
        <f t="shared" si="0"/>
        <v>0</v>
      </c>
      <c r="I8" s="3">
        <f t="shared" si="0"/>
        <v>0</v>
      </c>
      <c r="J8" s="3">
        <f t="shared" si="0"/>
        <v>0</v>
      </c>
      <c r="K8" s="3">
        <f t="shared" si="0"/>
        <v>0</v>
      </c>
      <c r="L8" s="3">
        <f t="shared" si="0"/>
        <v>0</v>
      </c>
      <c r="M8" s="3">
        <f t="shared" si="0"/>
        <v>0</v>
      </c>
      <c r="N8" s="3">
        <f t="shared" si="0"/>
        <v>0</v>
      </c>
      <c r="O8" s="3"/>
    </row>
    <row r="9" spans="2:15" x14ac:dyDescent="0.25">
      <c r="B9" s="6" t="s">
        <v>177</v>
      </c>
      <c r="C9" s="3"/>
      <c r="D9" s="3"/>
      <c r="E9" s="3"/>
      <c r="F9" s="3"/>
      <c r="G9" s="3"/>
      <c r="H9" s="3"/>
      <c r="I9" s="3"/>
      <c r="J9" s="3"/>
      <c r="K9" s="3"/>
      <c r="L9" s="3"/>
      <c r="M9" s="3"/>
      <c r="N9" s="3"/>
      <c r="O9" s="3"/>
    </row>
    <row r="10" spans="2:15" x14ac:dyDescent="0.25">
      <c r="B10" s="2" t="s">
        <v>178</v>
      </c>
      <c r="C10" s="3">
        <f>'Additional Inputs'!$C$9*'Sales Forecast Year 1'!C83</f>
        <v>0</v>
      </c>
      <c r="D10" s="3">
        <f>'Additional Inputs'!$C$9*'Sales Forecast Year 1'!D83</f>
        <v>0</v>
      </c>
      <c r="E10" s="3">
        <f>'Additional Inputs'!$C$9*'Sales Forecast Year 1'!E83</f>
        <v>0</v>
      </c>
      <c r="F10" s="3">
        <f>'Additional Inputs'!$C$9*'Sales Forecast Year 1'!F83</f>
        <v>0</v>
      </c>
      <c r="G10" s="3">
        <f>'Additional Inputs'!$C$9*'Sales Forecast Year 1'!G83</f>
        <v>0</v>
      </c>
      <c r="H10" s="3">
        <f>'Additional Inputs'!$C$9*'Sales Forecast Year 1'!H83</f>
        <v>0</v>
      </c>
      <c r="I10" s="3">
        <f>'Additional Inputs'!$C$9*'Sales Forecast Year 1'!I83</f>
        <v>0</v>
      </c>
      <c r="J10" s="3">
        <f>'Additional Inputs'!$C$9*'Sales Forecast Year 1'!J83</f>
        <v>0</v>
      </c>
      <c r="K10" s="3">
        <f>'Additional Inputs'!$C$9*'Sales Forecast Year 1'!K83</f>
        <v>0</v>
      </c>
      <c r="L10" s="3">
        <f>'Additional Inputs'!$C$9*'Sales Forecast Year 1'!L83</f>
        <v>0</v>
      </c>
      <c r="M10" s="3">
        <f>'Additional Inputs'!$C$9*'Sales Forecast Year 1'!M83</f>
        <v>0</v>
      </c>
      <c r="N10" s="3">
        <f>'Additional Inputs'!$C$9*'Sales Forecast Year 1'!N83</f>
        <v>0</v>
      </c>
      <c r="O10" s="3">
        <f>SUM(C10:N10)</f>
        <v>0</v>
      </c>
    </row>
    <row r="11" spans="2:15" x14ac:dyDescent="0.25">
      <c r="B11" s="2" t="s">
        <v>179</v>
      </c>
      <c r="C11" s="3"/>
      <c r="D11" s="3">
        <f>('Sales Forecast Year 1'!C83*'Additional Inputs'!C10)</f>
        <v>0</v>
      </c>
      <c r="E11" s="3">
        <f>('Sales Forecast Year 1'!D83*'Additional Inputs'!$C$10)+('Sales Forecast Year 1'!C83*'Additional Inputs'!$C$11)</f>
        <v>0</v>
      </c>
      <c r="F11" s="3">
        <f>('Sales Forecast Year 1'!E83*'Additional Inputs'!$C$10)+('Sales Forecast Year 1'!D83*'Additional Inputs'!$C$11)</f>
        <v>0</v>
      </c>
      <c r="G11" s="3">
        <f>('Sales Forecast Year 1'!F83*'Additional Inputs'!$C$10)+('Sales Forecast Year 1'!E83*'Additional Inputs'!$C$11)</f>
        <v>0</v>
      </c>
      <c r="H11" s="3">
        <f>('Sales Forecast Year 1'!G83*'Additional Inputs'!$C$10)+('Sales Forecast Year 1'!F83*'Additional Inputs'!$C$11)</f>
        <v>0</v>
      </c>
      <c r="I11" s="3">
        <f>('Sales Forecast Year 1'!H83*'Additional Inputs'!$C$10)+('Sales Forecast Year 1'!G83*'Additional Inputs'!$C$11)</f>
        <v>0</v>
      </c>
      <c r="J11" s="3">
        <f>('Sales Forecast Year 1'!I83*'Additional Inputs'!$C$10)+('Sales Forecast Year 1'!H83*'Additional Inputs'!$C$11)</f>
        <v>0</v>
      </c>
      <c r="K11" s="3">
        <f>('Sales Forecast Year 1'!J83*'Additional Inputs'!$C$10)+('Sales Forecast Year 1'!I83*'Additional Inputs'!$C$11)</f>
        <v>0</v>
      </c>
      <c r="L11" s="3">
        <f>('Sales Forecast Year 1'!K83*'Additional Inputs'!$C$10)+('Sales Forecast Year 1'!J83*'Additional Inputs'!$C$11)</f>
        <v>0</v>
      </c>
      <c r="M11" s="3">
        <f>('Sales Forecast Year 1'!L83*'Additional Inputs'!$C$10)+('Sales Forecast Year 1'!K83*'Additional Inputs'!$C$11)</f>
        <v>0</v>
      </c>
      <c r="N11" s="3">
        <f>('Sales Forecast Year 1'!M83*'Additional Inputs'!$C$10)+('Sales Forecast Year 1'!L83*'Additional Inputs'!$C$11)</f>
        <v>0</v>
      </c>
      <c r="O11" s="3">
        <f>SUM(C11:N11)</f>
        <v>0</v>
      </c>
    </row>
    <row r="12" spans="2:15" x14ac:dyDescent="0.25">
      <c r="B12" s="6" t="s">
        <v>180</v>
      </c>
      <c r="C12" s="3">
        <f>SUM(C10:C11)</f>
        <v>0</v>
      </c>
      <c r="D12" s="3">
        <f t="shared" ref="D12:O26" si="1">SUM(D10:D11)</f>
        <v>0</v>
      </c>
      <c r="E12" s="3">
        <f t="shared" si="1"/>
        <v>0</v>
      </c>
      <c r="F12" s="3">
        <f t="shared" si="1"/>
        <v>0</v>
      </c>
      <c r="G12" s="3">
        <f t="shared" si="1"/>
        <v>0</v>
      </c>
      <c r="H12" s="3">
        <f t="shared" si="1"/>
        <v>0</v>
      </c>
      <c r="I12" s="3">
        <f t="shared" si="1"/>
        <v>0</v>
      </c>
      <c r="J12" s="3">
        <f t="shared" si="1"/>
        <v>0</v>
      </c>
      <c r="K12" s="3">
        <f t="shared" si="1"/>
        <v>0</v>
      </c>
      <c r="L12" s="3">
        <f t="shared" si="1"/>
        <v>0</v>
      </c>
      <c r="M12" s="3">
        <f t="shared" si="1"/>
        <v>0</v>
      </c>
      <c r="N12" s="3">
        <f t="shared" si="1"/>
        <v>0</v>
      </c>
      <c r="O12" s="3">
        <f t="shared" si="1"/>
        <v>0</v>
      </c>
    </row>
    <row r="13" spans="2:15" x14ac:dyDescent="0.25">
      <c r="B13" s="2"/>
      <c r="C13" s="3"/>
      <c r="D13" s="3"/>
      <c r="E13" s="3"/>
      <c r="F13" s="3"/>
      <c r="G13" s="3"/>
      <c r="H13" s="3"/>
      <c r="I13" s="3"/>
      <c r="J13" s="3"/>
      <c r="K13" s="3"/>
      <c r="L13" s="3"/>
      <c r="M13" s="3"/>
      <c r="N13" s="3"/>
      <c r="O13" s="3"/>
    </row>
    <row r="14" spans="2:15" x14ac:dyDescent="0.25">
      <c r="B14" s="6" t="s">
        <v>181</v>
      </c>
      <c r="C14" s="3"/>
      <c r="D14" s="3"/>
      <c r="E14" s="3"/>
      <c r="F14" s="3"/>
      <c r="G14" s="3"/>
      <c r="H14" s="3"/>
      <c r="I14" s="3"/>
      <c r="J14" s="3"/>
      <c r="K14" s="3"/>
      <c r="L14" s="3"/>
      <c r="M14" s="3"/>
      <c r="N14" s="3"/>
      <c r="O14" s="3"/>
    </row>
    <row r="15" spans="2:15" x14ac:dyDescent="0.25">
      <c r="B15" s="2" t="s">
        <v>182</v>
      </c>
      <c r="C15" s="3"/>
      <c r="D15" s="3"/>
      <c r="E15" s="3"/>
      <c r="F15" s="3"/>
      <c r="G15" s="3"/>
      <c r="H15" s="3"/>
      <c r="I15" s="3"/>
      <c r="J15" s="3"/>
      <c r="K15" s="3"/>
      <c r="L15" s="3"/>
      <c r="M15" s="3"/>
      <c r="N15" s="3"/>
      <c r="O15" s="3"/>
    </row>
    <row r="16" spans="2:15" x14ac:dyDescent="0.25">
      <c r="B16" s="82" t="s">
        <v>183</v>
      </c>
      <c r="C16" s="3">
        <f>'Additional Inputs'!C31</f>
        <v>0</v>
      </c>
      <c r="D16" s="3">
        <f>'Additional Inputs'!D31</f>
        <v>0</v>
      </c>
      <c r="E16" s="3">
        <f>'Additional Inputs'!E31</f>
        <v>0</v>
      </c>
      <c r="F16" s="3">
        <f>'Additional Inputs'!F31</f>
        <v>0</v>
      </c>
      <c r="G16" s="3">
        <f>'Additional Inputs'!G31</f>
        <v>0</v>
      </c>
      <c r="H16" s="3">
        <f>'Additional Inputs'!H31</f>
        <v>0</v>
      </c>
      <c r="I16" s="3">
        <f>'Additional Inputs'!I31</f>
        <v>0</v>
      </c>
      <c r="J16" s="3">
        <f>'Additional Inputs'!J31</f>
        <v>0</v>
      </c>
      <c r="K16" s="3">
        <f>'Additional Inputs'!K31</f>
        <v>0</v>
      </c>
      <c r="L16" s="3">
        <f>'Additional Inputs'!L31</f>
        <v>0</v>
      </c>
      <c r="M16" s="3">
        <f>'Additional Inputs'!M31</f>
        <v>0</v>
      </c>
      <c r="N16" s="3">
        <f>'Additional Inputs'!N31</f>
        <v>0</v>
      </c>
      <c r="O16" s="3">
        <f t="shared" si="1"/>
        <v>0</v>
      </c>
    </row>
    <row r="17" spans="2:15" x14ac:dyDescent="0.25">
      <c r="B17" s="2" t="s">
        <v>184</v>
      </c>
      <c r="C17" s="124"/>
      <c r="D17" s="124"/>
      <c r="E17" s="124"/>
      <c r="F17" s="124"/>
      <c r="G17" s="124"/>
      <c r="H17" s="124"/>
      <c r="I17" s="124"/>
      <c r="J17" s="124"/>
      <c r="K17" s="124"/>
      <c r="L17" s="124"/>
      <c r="M17" s="124"/>
      <c r="N17" s="124"/>
      <c r="O17" s="3">
        <f t="shared" si="1"/>
        <v>0</v>
      </c>
    </row>
    <row r="18" spans="2:15" x14ac:dyDescent="0.25">
      <c r="B18" s="2" t="s">
        <v>185</v>
      </c>
      <c r="C18" s="3">
        <f>'Sales Forecast Year 1'!C84*'Additional Inputs'!C17</f>
        <v>0</v>
      </c>
      <c r="D18" s="3">
        <f>('Sales Forecast Year 1'!D84*'Additional Inputs'!C17)+('Sales Forecast Year 1'!C84*'Additional Inputs'!C18)</f>
        <v>0</v>
      </c>
      <c r="E18" s="3">
        <f>('Sales Forecast Year 1'!E84*'Additional Inputs'!$C$17)+('Sales Forecast Year 1'!D84*'Additional Inputs'!$C$18)+('Sales Forecast Year 1'!C84*'Additional Inputs'!$C$19)</f>
        <v>0</v>
      </c>
      <c r="F18" s="3">
        <f>('Sales Forecast Year 1'!F84*'Additional Inputs'!$C$17)+('Sales Forecast Year 1'!E84*'Additional Inputs'!$C$18)+('Sales Forecast Year 1'!D84*'Additional Inputs'!$C$19)</f>
        <v>0</v>
      </c>
      <c r="G18" s="3">
        <f>('Sales Forecast Year 1'!G84*'Additional Inputs'!$C$17)+('Sales Forecast Year 1'!F84*'Additional Inputs'!$C$18)+('Sales Forecast Year 1'!E84*'Additional Inputs'!$C$19)</f>
        <v>0</v>
      </c>
      <c r="H18" s="3">
        <f>('Sales Forecast Year 1'!H84*'Additional Inputs'!$C$17)+('Sales Forecast Year 1'!G84*'Additional Inputs'!$C$18)+('Sales Forecast Year 1'!F84*'Additional Inputs'!$C$19)</f>
        <v>0</v>
      </c>
      <c r="I18" s="3">
        <f>('Sales Forecast Year 1'!I84*'Additional Inputs'!$C$17)+('Sales Forecast Year 1'!H84*'Additional Inputs'!$C$18)+('Sales Forecast Year 1'!G84*'Additional Inputs'!$C$19)</f>
        <v>0</v>
      </c>
      <c r="J18" s="3">
        <f>('Sales Forecast Year 1'!J84*'Additional Inputs'!$C$17)+('Sales Forecast Year 1'!I84*'Additional Inputs'!$C$18)+('Sales Forecast Year 1'!H84*'Additional Inputs'!$C$19)</f>
        <v>0</v>
      </c>
      <c r="K18" s="3">
        <f>('Sales Forecast Year 1'!K84*'Additional Inputs'!$C$17)+('Sales Forecast Year 1'!J84*'Additional Inputs'!$C$18)+('Sales Forecast Year 1'!I84*'Additional Inputs'!$C$19)</f>
        <v>0</v>
      </c>
      <c r="L18" s="3">
        <f>('Sales Forecast Year 1'!L84*'Additional Inputs'!$C$17)+('Sales Forecast Year 1'!K84*'Additional Inputs'!$C$18)+('Sales Forecast Year 1'!J84*'Additional Inputs'!$C$19)</f>
        <v>0</v>
      </c>
      <c r="M18" s="3">
        <f>('Sales Forecast Year 1'!M84*'Additional Inputs'!$C$17)+('Sales Forecast Year 1'!L84*'Additional Inputs'!$C$18)+('Sales Forecast Year 1'!K84*'Additional Inputs'!$C$19)</f>
        <v>0</v>
      </c>
      <c r="N18" s="3">
        <f>('Sales Forecast Year 1'!N84*'Additional Inputs'!$C$17)+('Sales Forecast Year 1'!M84*'Additional Inputs'!$C$18)+('Sales Forecast Year 1'!L84*'Additional Inputs'!$C$19)</f>
        <v>0</v>
      </c>
      <c r="O18" s="3">
        <f t="shared" si="1"/>
        <v>0</v>
      </c>
    </row>
    <row r="19" spans="2:15" x14ac:dyDescent="0.25">
      <c r="B19" s="2" t="s">
        <v>186</v>
      </c>
      <c r="C19" s="3"/>
      <c r="D19" s="3"/>
      <c r="E19" s="3"/>
      <c r="F19" s="3"/>
      <c r="G19" s="3"/>
      <c r="H19" s="3"/>
      <c r="I19" s="3"/>
      <c r="J19" s="3"/>
      <c r="K19" s="3"/>
      <c r="L19" s="3"/>
      <c r="M19" s="3"/>
      <c r="N19" s="3"/>
      <c r="O19" s="3"/>
    </row>
    <row r="20" spans="2:15" x14ac:dyDescent="0.25">
      <c r="B20" s="2" t="s">
        <v>187</v>
      </c>
      <c r="C20" s="3">
        <f>'Operating Expenses Year 1'!C24</f>
        <v>0</v>
      </c>
      <c r="D20" s="3">
        <f>'Operating Expenses Year 1'!D24</f>
        <v>0</v>
      </c>
      <c r="E20" s="3">
        <f>'Operating Expenses Year 1'!E24</f>
        <v>0</v>
      </c>
      <c r="F20" s="3">
        <f>'Operating Expenses Year 1'!F24</f>
        <v>0</v>
      </c>
      <c r="G20" s="3">
        <f>'Operating Expenses Year 1'!G24</f>
        <v>0</v>
      </c>
      <c r="H20" s="3">
        <f>'Operating Expenses Year 1'!H24</f>
        <v>0</v>
      </c>
      <c r="I20" s="3">
        <f>'Operating Expenses Year 1'!I24</f>
        <v>0</v>
      </c>
      <c r="J20" s="3">
        <f>'Operating Expenses Year 1'!J24</f>
        <v>0</v>
      </c>
      <c r="K20" s="3">
        <f>'Operating Expenses Year 1'!K24</f>
        <v>0</v>
      </c>
      <c r="L20" s="3">
        <f>'Operating Expenses Year 1'!L24</f>
        <v>0</v>
      </c>
      <c r="M20" s="3">
        <f>'Operating Expenses Year 1'!M24</f>
        <v>0</v>
      </c>
      <c r="N20" s="3">
        <f>'Operating Expenses Year 1'!N24</f>
        <v>0</v>
      </c>
      <c r="O20" s="3">
        <f t="shared" si="1"/>
        <v>0</v>
      </c>
    </row>
    <row r="21" spans="2:15" x14ac:dyDescent="0.25">
      <c r="B21" s="2" t="s">
        <v>188</v>
      </c>
      <c r="C21" s="3">
        <f>'Payroll Year 1'!F25</f>
        <v>0</v>
      </c>
      <c r="D21" s="3">
        <f>'Payroll Year 1'!G25</f>
        <v>0</v>
      </c>
      <c r="E21" s="3">
        <f>'Payroll Year 1'!H25</f>
        <v>0</v>
      </c>
      <c r="F21" s="3">
        <f>'Payroll Year 1'!I25</f>
        <v>0</v>
      </c>
      <c r="G21" s="3">
        <f>'Payroll Year 1'!J25</f>
        <v>0</v>
      </c>
      <c r="H21" s="3">
        <f>'Payroll Year 1'!K25</f>
        <v>0</v>
      </c>
      <c r="I21" s="3">
        <f>'Payroll Year 1'!L25</f>
        <v>0</v>
      </c>
      <c r="J21" s="3">
        <f>'Payroll Year 1'!M25</f>
        <v>0</v>
      </c>
      <c r="K21" s="3">
        <f>'Payroll Year 1'!N25</f>
        <v>0</v>
      </c>
      <c r="L21" s="3">
        <f>'Payroll Year 1'!O25</f>
        <v>0</v>
      </c>
      <c r="M21" s="3">
        <f>'Payroll Year 1'!P25</f>
        <v>0</v>
      </c>
      <c r="N21" s="3">
        <f>'Payroll Year 1'!Q25</f>
        <v>0</v>
      </c>
      <c r="O21" s="3">
        <f t="shared" si="1"/>
        <v>0</v>
      </c>
    </row>
    <row r="22" spans="2:15" x14ac:dyDescent="0.25">
      <c r="B22" s="2" t="s">
        <v>189</v>
      </c>
      <c r="C22" s="3">
        <f>'Income Statement Year 1'!C62</f>
        <v>0</v>
      </c>
      <c r="D22" s="3">
        <f>'Income Statement Year 1'!D62</f>
        <v>0</v>
      </c>
      <c r="E22" s="3">
        <f>'Income Statement Year 1'!E62</f>
        <v>0</v>
      </c>
      <c r="F22" s="3">
        <f>'Income Statement Year 1'!F62</f>
        <v>0</v>
      </c>
      <c r="G22" s="3">
        <f>'Income Statement Year 1'!G62</f>
        <v>0</v>
      </c>
      <c r="H22" s="3">
        <f>'Income Statement Year 1'!H62</f>
        <v>0</v>
      </c>
      <c r="I22" s="3">
        <f>'Income Statement Year 1'!I62</f>
        <v>0</v>
      </c>
      <c r="J22" s="3">
        <f>'Income Statement Year 1'!J62</f>
        <v>0</v>
      </c>
      <c r="K22" s="3">
        <f>'Income Statement Year 1'!K62</f>
        <v>0</v>
      </c>
      <c r="L22" s="3">
        <f>'Income Statement Year 1'!L62</f>
        <v>0</v>
      </c>
      <c r="M22" s="3">
        <f>'Income Statement Year 1'!M62</f>
        <v>0</v>
      </c>
      <c r="N22" s="3">
        <f>'Income Statement Year 1'!N62</f>
        <v>0</v>
      </c>
      <c r="O22" s="3">
        <f t="shared" si="1"/>
        <v>0</v>
      </c>
    </row>
    <row r="23" spans="2:15" x14ac:dyDescent="0.25">
      <c r="B23" s="2" t="s">
        <v>190</v>
      </c>
      <c r="C23" s="3"/>
      <c r="D23" s="3"/>
      <c r="E23" s="3"/>
      <c r="F23" s="3"/>
      <c r="G23" s="3"/>
      <c r="H23" s="3"/>
      <c r="I23" s="3"/>
      <c r="J23" s="3"/>
      <c r="K23" s="3"/>
      <c r="L23" s="3"/>
      <c r="M23" s="3"/>
      <c r="N23" s="3"/>
      <c r="O23" s="3"/>
    </row>
    <row r="24" spans="2:15" x14ac:dyDescent="0.25">
      <c r="B24" s="2" t="s">
        <v>191</v>
      </c>
      <c r="C24" s="3">
        <f>'Loan Information'!C10+'Loan Information'!C30+'Loan Information'!C50+'Loan Information'!C70+'Loan Information'!C90</f>
        <v>0</v>
      </c>
      <c r="D24" s="3">
        <f>'Loan Information'!D10+'Loan Information'!D30+'Loan Information'!D50+'Loan Information'!D70+'Loan Information'!D90</f>
        <v>0</v>
      </c>
      <c r="E24" s="3">
        <f>'Loan Information'!E10+'Loan Information'!E30+'Loan Information'!E50+'Loan Information'!E70+'Loan Information'!E90</f>
        <v>0</v>
      </c>
      <c r="F24" s="3">
        <f>'Loan Information'!F10+'Loan Information'!F30+'Loan Information'!F50+'Loan Information'!F70+'Loan Information'!F90</f>
        <v>0</v>
      </c>
      <c r="G24" s="3">
        <f>'Loan Information'!G10+'Loan Information'!G30+'Loan Information'!G50+'Loan Information'!G70+'Loan Information'!G90</f>
        <v>0</v>
      </c>
      <c r="H24" s="3">
        <f>'Loan Information'!H10+'Loan Information'!H30+'Loan Information'!H50+'Loan Information'!H70+'Loan Information'!H90</f>
        <v>0</v>
      </c>
      <c r="I24" s="3">
        <f>'Loan Information'!I10+'Loan Information'!I30+'Loan Information'!I50+'Loan Information'!I70+'Loan Information'!I90</f>
        <v>0</v>
      </c>
      <c r="J24" s="3">
        <f>'Loan Information'!J10+'Loan Information'!J30+'Loan Information'!J50+'Loan Information'!J70+'Loan Information'!J90</f>
        <v>0</v>
      </c>
      <c r="K24" s="3">
        <f>'Loan Information'!K10+'Loan Information'!K30+'Loan Information'!K50+'Loan Information'!K70+'Loan Information'!K90</f>
        <v>0</v>
      </c>
      <c r="L24" s="3">
        <f>'Loan Information'!L10+'Loan Information'!L30+'Loan Information'!L50+'Loan Information'!L70+'Loan Information'!L90</f>
        <v>0</v>
      </c>
      <c r="M24" s="3">
        <f>'Loan Information'!M10+'Loan Information'!M30+'Loan Information'!M50+'Loan Information'!M70+'Loan Information'!M90</f>
        <v>0</v>
      </c>
      <c r="N24" s="3">
        <f>'Loan Information'!N10+'Loan Information'!N30+'Loan Information'!N50+'Loan Information'!N70+'Loan Information'!N90</f>
        <v>0</v>
      </c>
      <c r="O24" s="3">
        <f t="shared" si="1"/>
        <v>0</v>
      </c>
    </row>
    <row r="25" spans="2:15" x14ac:dyDescent="0.25">
      <c r="B25" s="2" t="s">
        <v>192</v>
      </c>
      <c r="C25" s="124"/>
      <c r="D25" s="124"/>
      <c r="E25" s="124"/>
      <c r="F25" s="124"/>
      <c r="G25" s="124"/>
      <c r="H25" s="124"/>
      <c r="I25" s="124"/>
      <c r="J25" s="124"/>
      <c r="K25" s="124"/>
      <c r="L25" s="124"/>
      <c r="M25" s="124"/>
      <c r="N25" s="124"/>
      <c r="O25" s="3">
        <f t="shared" si="1"/>
        <v>0</v>
      </c>
    </row>
    <row r="26" spans="2:15" x14ac:dyDescent="0.25">
      <c r="B26" s="2" t="s">
        <v>193</v>
      </c>
      <c r="C26" s="124"/>
      <c r="D26" s="124"/>
      <c r="E26" s="124"/>
      <c r="F26" s="124"/>
      <c r="G26" s="124"/>
      <c r="H26" s="124"/>
      <c r="I26" s="124"/>
      <c r="J26" s="124"/>
      <c r="K26" s="124"/>
      <c r="L26" s="124"/>
      <c r="M26" s="124"/>
      <c r="N26" s="124"/>
      <c r="O26" s="3">
        <f t="shared" si="1"/>
        <v>0</v>
      </c>
    </row>
    <row r="27" spans="2:15" x14ac:dyDescent="0.25">
      <c r="B27" s="6" t="s">
        <v>194</v>
      </c>
      <c r="C27" s="3">
        <f>SUM(C15:C26)</f>
        <v>0</v>
      </c>
      <c r="D27" s="3">
        <f t="shared" ref="D27:N27" si="2">SUM(D15:D26)</f>
        <v>0</v>
      </c>
      <c r="E27" s="3">
        <f t="shared" si="2"/>
        <v>0</v>
      </c>
      <c r="F27" s="3">
        <f t="shared" si="2"/>
        <v>0</v>
      </c>
      <c r="G27" s="3">
        <f t="shared" si="2"/>
        <v>0</v>
      </c>
      <c r="H27" s="3">
        <f t="shared" si="2"/>
        <v>0</v>
      </c>
      <c r="I27" s="3">
        <f t="shared" si="2"/>
        <v>0</v>
      </c>
      <c r="J27" s="3">
        <f t="shared" si="2"/>
        <v>0</v>
      </c>
      <c r="K27" s="3">
        <f t="shared" si="2"/>
        <v>0</v>
      </c>
      <c r="L27" s="3">
        <f t="shared" si="2"/>
        <v>0</v>
      </c>
      <c r="M27" s="3">
        <f t="shared" si="2"/>
        <v>0</v>
      </c>
      <c r="N27" s="3">
        <f t="shared" si="2"/>
        <v>0</v>
      </c>
      <c r="O27" s="3">
        <f>SUM(O15:O26)</f>
        <v>0</v>
      </c>
    </row>
    <row r="28" spans="2:15" x14ac:dyDescent="0.25">
      <c r="B28" s="6" t="s">
        <v>195</v>
      </c>
      <c r="C28" s="3">
        <f>C12-C27</f>
        <v>0</v>
      </c>
      <c r="D28" s="3">
        <f t="shared" ref="D28:O28" si="3">D12-D27</f>
        <v>0</v>
      </c>
      <c r="E28" s="3">
        <f t="shared" si="3"/>
        <v>0</v>
      </c>
      <c r="F28" s="3">
        <f t="shared" si="3"/>
        <v>0</v>
      </c>
      <c r="G28" s="3">
        <f t="shared" si="3"/>
        <v>0</v>
      </c>
      <c r="H28" s="3">
        <f t="shared" si="3"/>
        <v>0</v>
      </c>
      <c r="I28" s="3">
        <f t="shared" si="3"/>
        <v>0</v>
      </c>
      <c r="J28" s="3">
        <f t="shared" si="3"/>
        <v>0</v>
      </c>
      <c r="K28" s="3">
        <f t="shared" si="3"/>
        <v>0</v>
      </c>
      <c r="L28" s="3">
        <f t="shared" si="3"/>
        <v>0</v>
      </c>
      <c r="M28" s="3">
        <f t="shared" si="3"/>
        <v>0</v>
      </c>
      <c r="N28" s="3">
        <f t="shared" si="3"/>
        <v>0</v>
      </c>
      <c r="O28" s="3">
        <f t="shared" si="3"/>
        <v>0</v>
      </c>
    </row>
    <row r="29" spans="2:15" x14ac:dyDescent="0.25">
      <c r="B29" s="6" t="s">
        <v>196</v>
      </c>
      <c r="C29" s="3">
        <f>C8+C28</f>
        <v>0</v>
      </c>
      <c r="D29" s="3">
        <f t="shared" ref="D29:O29" si="4">D8+D28</f>
        <v>0</v>
      </c>
      <c r="E29" s="3">
        <f t="shared" si="4"/>
        <v>0</v>
      </c>
      <c r="F29" s="3">
        <f t="shared" si="4"/>
        <v>0</v>
      </c>
      <c r="G29" s="3">
        <f t="shared" si="4"/>
        <v>0</v>
      </c>
      <c r="H29" s="3">
        <f t="shared" si="4"/>
        <v>0</v>
      </c>
      <c r="I29" s="3">
        <f t="shared" si="4"/>
        <v>0</v>
      </c>
      <c r="J29" s="3">
        <f t="shared" si="4"/>
        <v>0</v>
      </c>
      <c r="K29" s="3">
        <f t="shared" si="4"/>
        <v>0</v>
      </c>
      <c r="L29" s="3">
        <f t="shared" si="4"/>
        <v>0</v>
      </c>
      <c r="M29" s="3">
        <f t="shared" si="4"/>
        <v>0</v>
      </c>
      <c r="N29" s="3">
        <f t="shared" si="4"/>
        <v>0</v>
      </c>
      <c r="O29" s="3">
        <f t="shared" si="4"/>
        <v>0</v>
      </c>
    </row>
  </sheetData>
  <conditionalFormatting sqref="C29:O29">
    <cfRule type="cellIs" dxfId="8" priority="2" operator="lessThan">
      <formula>0</formula>
    </cfRule>
  </conditionalFormatting>
  <conditionalFormatting sqref="C28:O28">
    <cfRule type="cellIs" dxfId="7" priority="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29"/>
  <sheetViews>
    <sheetView workbookViewId="0">
      <selection activeCell="R2" sqref="R2"/>
    </sheetView>
  </sheetViews>
  <sheetFormatPr defaultRowHeight="15" x14ac:dyDescent="0.25"/>
  <cols>
    <col min="2" max="2" width="28" bestFit="1" customWidth="1"/>
    <col min="19" max="19" width="12.140625" bestFit="1" customWidth="1"/>
    <col min="27" max="27" width="12.140625" bestFit="1" customWidth="1"/>
  </cols>
  <sheetData>
    <row r="2" spans="2:28" x14ac:dyDescent="0.25">
      <c r="B2" s="1" t="s">
        <v>197</v>
      </c>
    </row>
    <row r="4" spans="2:28" x14ac:dyDescent="0.25">
      <c r="B4" s="1" t="s">
        <v>105</v>
      </c>
      <c r="C4" s="1" t="s">
        <v>55</v>
      </c>
    </row>
    <row r="5" spans="2:28" x14ac:dyDescent="0.25">
      <c r="B5" t="str">
        <f>'Cash Flow Year 1'!B5</f>
        <v>Owner</v>
      </c>
      <c r="C5" t="str">
        <f>'Cash Flow Year 1'!C5</f>
        <v>Company</v>
      </c>
    </row>
    <row r="7" spans="2:28" x14ac:dyDescent="0.25">
      <c r="B7" s="74"/>
      <c r="C7" s="74" t="str">
        <f>'Operating Expenses Year 1'!C8</f>
        <v>Month 1</v>
      </c>
      <c r="D7" s="74" t="str">
        <f>'Operating Expenses Year 1'!D8</f>
        <v>Month 2</v>
      </c>
      <c r="E7" s="74" t="str">
        <f>'Operating Expenses Year 1'!E8</f>
        <v>Month 3</v>
      </c>
      <c r="F7" s="74" t="str">
        <f>'Operating Expenses Year 1'!F8</f>
        <v>Month 4</v>
      </c>
      <c r="G7" s="74" t="str">
        <f>'Operating Expenses Year 1'!G8</f>
        <v>Month 5</v>
      </c>
      <c r="H7" s="74" t="str">
        <f>'Operating Expenses Year 1'!H8</f>
        <v>Month 6</v>
      </c>
      <c r="I7" s="74" t="str">
        <f>'Operating Expenses Year 1'!I8</f>
        <v>Month 7</v>
      </c>
      <c r="J7" s="74" t="str">
        <f>'Operating Expenses Year 1'!J8</f>
        <v>Month 8</v>
      </c>
      <c r="K7" s="74" t="str">
        <f>'Operating Expenses Year 1'!K8</f>
        <v>Month 9</v>
      </c>
      <c r="L7" s="74" t="str">
        <f>'Operating Expenses Year 1'!L8</f>
        <v>Month 10</v>
      </c>
      <c r="M7" s="74" t="str">
        <f>'Operating Expenses Year 1'!M8</f>
        <v>Month 11</v>
      </c>
      <c r="N7" s="74" t="str">
        <f>'Operating Expenses Year 1'!N8</f>
        <v>Month 12</v>
      </c>
      <c r="O7" s="74" t="s">
        <v>26</v>
      </c>
      <c r="P7" s="74" t="str">
        <f>C7</f>
        <v>Month 1</v>
      </c>
      <c r="Q7" s="74" t="str">
        <f t="shared" ref="Q7:AA7" si="0">D7</f>
        <v>Month 2</v>
      </c>
      <c r="R7" s="74" t="str">
        <f t="shared" si="0"/>
        <v>Month 3</v>
      </c>
      <c r="S7" s="74" t="str">
        <f t="shared" si="0"/>
        <v>Month 4</v>
      </c>
      <c r="T7" s="74" t="str">
        <f t="shared" si="0"/>
        <v>Month 5</v>
      </c>
      <c r="U7" s="74" t="str">
        <f t="shared" si="0"/>
        <v>Month 6</v>
      </c>
      <c r="V7" s="74" t="str">
        <f t="shared" si="0"/>
        <v>Month 7</v>
      </c>
      <c r="W7" s="74" t="str">
        <f t="shared" si="0"/>
        <v>Month 8</v>
      </c>
      <c r="X7" s="74" t="str">
        <f t="shared" si="0"/>
        <v>Month 9</v>
      </c>
      <c r="Y7" s="74" t="str">
        <f t="shared" si="0"/>
        <v>Month 10</v>
      </c>
      <c r="Z7" s="74" t="str">
        <f t="shared" si="0"/>
        <v>Month 11</v>
      </c>
      <c r="AA7" s="74" t="str">
        <f t="shared" si="0"/>
        <v>Month 12</v>
      </c>
      <c r="AB7" s="74" t="s">
        <v>26</v>
      </c>
    </row>
    <row r="8" spans="2:28" x14ac:dyDescent="0.25">
      <c r="B8" s="6" t="s">
        <v>176</v>
      </c>
      <c r="C8" s="3">
        <f>'Cash Flow Year 1'!N29</f>
        <v>0</v>
      </c>
      <c r="D8" s="3">
        <f>C29</f>
        <v>0</v>
      </c>
      <c r="E8" s="3">
        <f t="shared" ref="E8:N8" si="1">D29</f>
        <v>0</v>
      </c>
      <c r="F8" s="3">
        <f t="shared" si="1"/>
        <v>0</v>
      </c>
      <c r="G8" s="3">
        <f t="shared" si="1"/>
        <v>0</v>
      </c>
      <c r="H8" s="3">
        <f t="shared" si="1"/>
        <v>0</v>
      </c>
      <c r="I8" s="3">
        <f t="shared" si="1"/>
        <v>0</v>
      </c>
      <c r="J8" s="3">
        <f t="shared" si="1"/>
        <v>0</v>
      </c>
      <c r="K8" s="3">
        <f t="shared" si="1"/>
        <v>0</v>
      </c>
      <c r="L8" s="3">
        <f t="shared" si="1"/>
        <v>0</v>
      </c>
      <c r="M8" s="3">
        <f t="shared" si="1"/>
        <v>0</v>
      </c>
      <c r="N8" s="3">
        <f t="shared" si="1"/>
        <v>0</v>
      </c>
      <c r="O8" s="3"/>
      <c r="P8" s="3">
        <f>N29</f>
        <v>0</v>
      </c>
      <c r="Q8" s="3">
        <f>P29</f>
        <v>0</v>
      </c>
      <c r="R8" s="3">
        <f t="shared" ref="R8:AA8" si="2">Q29</f>
        <v>0</v>
      </c>
      <c r="S8" s="3">
        <f t="shared" si="2"/>
        <v>0</v>
      </c>
      <c r="T8" s="3">
        <f t="shared" si="2"/>
        <v>0</v>
      </c>
      <c r="U8" s="3">
        <f t="shared" si="2"/>
        <v>0</v>
      </c>
      <c r="V8" s="3">
        <f t="shared" si="2"/>
        <v>0</v>
      </c>
      <c r="W8" s="3">
        <f t="shared" si="2"/>
        <v>0</v>
      </c>
      <c r="X8" s="3">
        <f t="shared" si="2"/>
        <v>0</v>
      </c>
      <c r="Y8" s="3">
        <f t="shared" si="2"/>
        <v>0</v>
      </c>
      <c r="Z8" s="3">
        <f t="shared" si="2"/>
        <v>0</v>
      </c>
      <c r="AA8" s="3">
        <f t="shared" si="2"/>
        <v>0</v>
      </c>
      <c r="AB8" s="3"/>
    </row>
    <row r="9" spans="2:28" x14ac:dyDescent="0.25">
      <c r="B9" s="6" t="s">
        <v>177</v>
      </c>
      <c r="C9" s="3"/>
      <c r="D9" s="3"/>
      <c r="E9" s="3"/>
      <c r="F9" s="3"/>
      <c r="G9" s="3"/>
      <c r="H9" s="3"/>
      <c r="I9" s="3"/>
      <c r="J9" s="3"/>
      <c r="K9" s="3"/>
      <c r="L9" s="3"/>
      <c r="M9" s="3"/>
      <c r="N9" s="3"/>
      <c r="O9" s="3"/>
      <c r="P9" s="3"/>
      <c r="Q9" s="3"/>
      <c r="R9" s="3"/>
      <c r="S9" s="3"/>
      <c r="T9" s="3"/>
      <c r="U9" s="3"/>
      <c r="V9" s="3"/>
      <c r="W9" s="3"/>
      <c r="X9" s="3"/>
      <c r="Y9" s="3"/>
      <c r="Z9" s="3"/>
      <c r="AA9" s="3"/>
      <c r="AB9" s="3"/>
    </row>
    <row r="10" spans="2:28" x14ac:dyDescent="0.25">
      <c r="B10" s="2" t="s">
        <v>178</v>
      </c>
      <c r="C10" s="3">
        <f>('Sales Forecast Years 2 and 3'!C72*'Additional Inputs'!D17)+('Sales Forecast Year 1'!N83*'Additional Inputs'!D18)+('Sales Forecast Year 1'!M83*'Additional Inputs'!D19)</f>
        <v>0</v>
      </c>
      <c r="D10" s="3">
        <f>('Sales Forecast Years 2 and 3'!D72*'Additional Inputs'!D17)+('Sales Forecast Years 2 and 3'!M72*'Additional Inputs'!D18)*('Sales Forecast Years 2 and 3'!M72*'Additional Inputs'!D19)</f>
        <v>0</v>
      </c>
      <c r="E10" s="3">
        <f>('Sales Forecast Years 2 and 3'!E72*'Additional Inputs'!$E$17)+('Sales Forecast Years 2 and 3'!D72*'Additional Inputs'!$D$18)+('Sales Forecast Years 2 and 3'!C72+'Additional Inputs'!$D$19)</f>
        <v>0</v>
      </c>
      <c r="F10" s="3">
        <f>('Sales Forecast Years 2 and 3'!F72*'Additional Inputs'!$E$17)+('Sales Forecast Years 2 and 3'!E72*'Additional Inputs'!$D$18)+('Sales Forecast Years 2 and 3'!D72+'Additional Inputs'!$D$19)</f>
        <v>0</v>
      </c>
      <c r="G10" s="3">
        <f>('Sales Forecast Years 2 and 3'!G72*'Additional Inputs'!$E$17)+('Sales Forecast Years 2 and 3'!F72*'Additional Inputs'!$D$18)+('Sales Forecast Years 2 and 3'!E72+'Additional Inputs'!$D$19)</f>
        <v>0</v>
      </c>
      <c r="H10" s="3">
        <f>('Sales Forecast Years 2 and 3'!H72*'Additional Inputs'!$E$17)+('Sales Forecast Years 2 and 3'!G72*'Additional Inputs'!$D$18)+('Sales Forecast Years 2 and 3'!F72+'Additional Inputs'!$D$19)</f>
        <v>0</v>
      </c>
      <c r="I10" s="3">
        <f>('Sales Forecast Years 2 and 3'!I72*'Additional Inputs'!$E$17)+('Sales Forecast Years 2 and 3'!H72*'Additional Inputs'!$D$18)+('Sales Forecast Years 2 and 3'!G72+'Additional Inputs'!$D$19)</f>
        <v>0</v>
      </c>
      <c r="J10" s="3">
        <f>('Sales Forecast Years 2 and 3'!J72*'Additional Inputs'!$E$17)+('Sales Forecast Years 2 and 3'!I72*'Additional Inputs'!$D$18)+('Sales Forecast Years 2 and 3'!H72+'Additional Inputs'!$D$19)</f>
        <v>0</v>
      </c>
      <c r="K10" s="3">
        <f>('Sales Forecast Years 2 and 3'!K72*'Additional Inputs'!$E$17)+('Sales Forecast Years 2 and 3'!J72*'Additional Inputs'!$D$18)+('Sales Forecast Years 2 and 3'!I72+'Additional Inputs'!$D$19)</f>
        <v>0</v>
      </c>
      <c r="L10" s="3">
        <f>('Sales Forecast Years 2 and 3'!L72*'Additional Inputs'!$E$17)+('Sales Forecast Years 2 and 3'!K72*'Additional Inputs'!$D$18)+('Sales Forecast Years 2 and 3'!J72+'Additional Inputs'!$D$19)</f>
        <v>0</v>
      </c>
      <c r="M10" s="3">
        <f>('Sales Forecast Years 2 and 3'!M72*'Additional Inputs'!$E$17)+('Sales Forecast Years 2 and 3'!L72*'Additional Inputs'!$D$18)+('Sales Forecast Years 2 and 3'!K72+'Additional Inputs'!$D$19)</f>
        <v>0</v>
      </c>
      <c r="N10" s="3">
        <f>('Sales Forecast Years 2 and 3'!N72*'Additional Inputs'!$E$17)+('Sales Forecast Years 2 and 3'!M72*'Additional Inputs'!$D$18)+('Sales Forecast Years 2 and 3'!L72+'Additional Inputs'!$D$19)</f>
        <v>0</v>
      </c>
      <c r="O10" s="3">
        <f>SUM(C10:N10)</f>
        <v>0</v>
      </c>
      <c r="P10" s="3">
        <f>('Sales Forecast Years 2 and 3'!R72*'Additional Inputs'!E17)+('Sales Forecast Years 2 and 3'!N72*'Additional Inputs'!E18)+('Sales Forecast Years 2 and 3'!M72*'Additional Inputs'!E19)</f>
        <v>0</v>
      </c>
      <c r="Q10" s="3">
        <f>('Sales Forecast Years 2 and 3'!S72*'Additional Inputs'!E17)+('Sales Forecast Years 2 and 3'!R73*'Additional Inputs'!E18)+('Sales Forecast Years 2 and 3'!N72*'Additional Inputs'!E19)</f>
        <v>0</v>
      </c>
      <c r="R10" s="3">
        <f>('Sales Forecast Years 2 and 3'!T72*'Additional Inputs'!$E$17)+('Sales Forecast Years 2 and 3'!S72*'Additional Inputs'!$E$18)+('Sales Forecast Years 2 and 3'!R72*'Additional Inputs'!$E$19)</f>
        <v>0</v>
      </c>
      <c r="S10" s="3">
        <f>('Sales Forecast Years 2 and 3'!U72*'Additional Inputs'!$E$17)+('Sales Forecast Years 2 and 3'!T72*'Additional Inputs'!$E$18)+('Sales Forecast Years 2 and 3'!S72*'Additional Inputs'!$E$19)</f>
        <v>0</v>
      </c>
      <c r="T10" s="3">
        <f>('Sales Forecast Years 2 and 3'!V72*'Additional Inputs'!$E$17)+('Sales Forecast Years 2 and 3'!U72*'Additional Inputs'!$E$18)+('Sales Forecast Years 2 and 3'!T72*'Additional Inputs'!$E$19)</f>
        <v>0</v>
      </c>
      <c r="U10" s="3">
        <f>('Sales Forecast Years 2 and 3'!W72*'Additional Inputs'!$E$17)+('Sales Forecast Years 2 and 3'!V72*'Additional Inputs'!$E$18)+('Sales Forecast Years 2 and 3'!U72*'Additional Inputs'!$E$19)</f>
        <v>0</v>
      </c>
      <c r="V10" s="3">
        <f>('Sales Forecast Years 2 and 3'!X72*'Additional Inputs'!$E$17)+('Sales Forecast Years 2 and 3'!W72*'Additional Inputs'!$E$18)+('Sales Forecast Years 2 and 3'!V72*'Additional Inputs'!$E$19)</f>
        <v>0</v>
      </c>
      <c r="W10" s="3">
        <f>('Sales Forecast Years 2 and 3'!Y72*'Additional Inputs'!$E$17)+('Sales Forecast Years 2 and 3'!X72*'Additional Inputs'!$E$18)+('Sales Forecast Years 2 and 3'!W72*'Additional Inputs'!$E$19)</f>
        <v>0</v>
      </c>
      <c r="X10" s="3">
        <f>('Sales Forecast Years 2 and 3'!Z72*'Additional Inputs'!$E$17)+('Sales Forecast Years 2 and 3'!Y72*'Additional Inputs'!$E$18)+('Sales Forecast Years 2 and 3'!X72*'Additional Inputs'!$E$19)</f>
        <v>0</v>
      </c>
      <c r="Y10" s="3">
        <f>('Sales Forecast Years 2 and 3'!AA72*'Additional Inputs'!$E$17)+('Sales Forecast Years 2 and 3'!Z72*'Additional Inputs'!$E$18)+('Sales Forecast Years 2 and 3'!Y72*'Additional Inputs'!$E$19)</f>
        <v>0</v>
      </c>
      <c r="Z10" s="3">
        <f>('Sales Forecast Years 2 and 3'!AB72*'Additional Inputs'!$E$17)+('Sales Forecast Years 2 and 3'!AA72*'Additional Inputs'!$E$18)+('Sales Forecast Years 2 and 3'!Z72*'Additional Inputs'!$E$19)</f>
        <v>0</v>
      </c>
      <c r="AA10" s="3">
        <f>('Sales Forecast Years 2 and 3'!AC72*'Additional Inputs'!$E$17)+('Sales Forecast Years 2 and 3'!AB72*'Additional Inputs'!$E$18)+('Sales Forecast Years 2 and 3'!AA72*'Additional Inputs'!$E$19)</f>
        <v>0</v>
      </c>
      <c r="AB10" s="3">
        <f>SUM(P10:AA10)</f>
        <v>0</v>
      </c>
    </row>
    <row r="11" spans="2:28" x14ac:dyDescent="0.25">
      <c r="B11" s="2" t="s">
        <v>179</v>
      </c>
      <c r="C11" s="3">
        <f>('Sales Forecast Year 1'!M83*'Additional Inputs'!D19)+('Sales Forecast Year 1'!N83*'Additional Inputs'!D18)</f>
        <v>0</v>
      </c>
      <c r="D11" s="3">
        <f>('Sales Forecast Year 1'!N83*'Additional Inputs'!D19)+('Sales Forecast Years 2 and 3'!C72*'Additional Inputs'!D18)</f>
        <v>0</v>
      </c>
      <c r="E11" s="3">
        <f>('Sales Forecast Years 2 and 3'!C72*'Additional Inputs'!$D$19)+('Sales Forecast Years 2 and 3'!D72*'Additional Inputs'!$D$18)</f>
        <v>0</v>
      </c>
      <c r="F11" s="3">
        <f>('Sales Forecast Years 2 and 3'!D72*'Additional Inputs'!$D$19)+('Sales Forecast Years 2 and 3'!E72*'Additional Inputs'!$D$18)</f>
        <v>0</v>
      </c>
      <c r="G11" s="3">
        <f>('Sales Forecast Years 2 and 3'!E72*'Additional Inputs'!$D$19)+('Sales Forecast Years 2 and 3'!F72*'Additional Inputs'!$D$18)</f>
        <v>0</v>
      </c>
      <c r="H11" s="3">
        <f>('Sales Forecast Years 2 and 3'!F72*'Additional Inputs'!$D$19)+('Sales Forecast Years 2 and 3'!G72*'Additional Inputs'!$D$18)</f>
        <v>0</v>
      </c>
      <c r="I11" s="3">
        <f>('Sales Forecast Years 2 and 3'!G72*'Additional Inputs'!$D$19)+('Sales Forecast Years 2 and 3'!H72*'Additional Inputs'!$D$18)</f>
        <v>0</v>
      </c>
      <c r="J11" s="3">
        <f>('Sales Forecast Years 2 and 3'!H72*'Additional Inputs'!$D$19)+('Sales Forecast Years 2 and 3'!I72*'Additional Inputs'!$D$18)</f>
        <v>0</v>
      </c>
      <c r="K11" s="3">
        <f>('Sales Forecast Years 2 and 3'!I72*'Additional Inputs'!$D$19)+('Sales Forecast Years 2 and 3'!J72*'Additional Inputs'!$D$18)</f>
        <v>0</v>
      </c>
      <c r="L11" s="3">
        <f>('Sales Forecast Years 2 and 3'!J72*'Additional Inputs'!$D$19)+('Sales Forecast Years 2 and 3'!K72*'Additional Inputs'!$D$18)</f>
        <v>0</v>
      </c>
      <c r="M11" s="3">
        <f>('Sales Forecast Years 2 and 3'!K72*'Additional Inputs'!$D$19)+('Sales Forecast Years 2 and 3'!L72*'Additional Inputs'!$D$18)</f>
        <v>0</v>
      </c>
      <c r="N11" s="3">
        <f>('Sales Forecast Years 2 and 3'!L72*'Additional Inputs'!$D$19)+('Sales Forecast Years 2 and 3'!M72*'Additional Inputs'!$D$18)</f>
        <v>0</v>
      </c>
      <c r="O11" s="3">
        <f>SUM(C11:N11)</f>
        <v>0</v>
      </c>
      <c r="P11" s="3">
        <f>('Sales Forecast Years 2 and 3'!N72*'Additional Inputs'!E18)+('Sales Forecast Years 2 and 3'!M72*'Additional Inputs'!E19)</f>
        <v>0</v>
      </c>
      <c r="Q11" s="3">
        <f>('Sales Forecast Years 2 and 3'!N72*'Additional Inputs'!E19)+('Sales Forecast Years 2 and 3'!R72*'Additional Inputs'!E18)</f>
        <v>0</v>
      </c>
      <c r="R11" s="3">
        <f>('Sales Forecast Years 2 and 3'!R72*'Additional Inputs'!$E$19)+('Sales Forecast Years 2 and 3'!S72*'Additional Inputs'!$E$18)</f>
        <v>0</v>
      </c>
      <c r="S11" s="3">
        <f>('Sales Forecast Years 2 and 3'!S72*'Additional Inputs'!$E$19)+('Sales Forecast Years 2 and 3'!T72*'Additional Inputs'!$E$18)</f>
        <v>0</v>
      </c>
      <c r="T11" s="3">
        <f>('Sales Forecast Years 2 and 3'!T72*'Additional Inputs'!$E$19)+('Sales Forecast Years 2 and 3'!U72*'Additional Inputs'!$E$18)</f>
        <v>0</v>
      </c>
      <c r="U11" s="3">
        <f>('Sales Forecast Years 2 and 3'!U72*'Additional Inputs'!$E$19)+('Sales Forecast Years 2 and 3'!V72*'Additional Inputs'!$E$18)</f>
        <v>0</v>
      </c>
      <c r="V11" s="3">
        <f>('Sales Forecast Years 2 and 3'!V72*'Additional Inputs'!$E$19)+('Sales Forecast Years 2 and 3'!W72*'Additional Inputs'!$E$18)</f>
        <v>0</v>
      </c>
      <c r="W11" s="3">
        <f>('Sales Forecast Years 2 and 3'!W72*'Additional Inputs'!$E$19)+('Sales Forecast Years 2 and 3'!X72*'Additional Inputs'!$E$18)</f>
        <v>0</v>
      </c>
      <c r="X11" s="3">
        <f>('Sales Forecast Years 2 and 3'!X72*'Additional Inputs'!$E$19)+('Sales Forecast Years 2 and 3'!Y72*'Additional Inputs'!$E$18)</f>
        <v>0</v>
      </c>
      <c r="Y11" s="3">
        <f>('Sales Forecast Years 2 and 3'!Y72*'Additional Inputs'!$E$19)+('Sales Forecast Years 2 and 3'!Z72*'Additional Inputs'!$E$18)</f>
        <v>0</v>
      </c>
      <c r="Z11" s="3">
        <f>('Sales Forecast Years 2 and 3'!Z72*'Additional Inputs'!$E$19)+('Sales Forecast Years 2 and 3'!AA72*'Additional Inputs'!$E$18)</f>
        <v>0</v>
      </c>
      <c r="AA11" s="3">
        <f>('Sales Forecast Years 2 and 3'!AA72*'Additional Inputs'!$E$19)+('Sales Forecast Years 2 and 3'!AB72*'Additional Inputs'!$E$18)</f>
        <v>0</v>
      </c>
      <c r="AB11" s="3">
        <f>SUM(P11:AA11)</f>
        <v>0</v>
      </c>
    </row>
    <row r="12" spans="2:28" x14ac:dyDescent="0.25">
      <c r="B12" s="6" t="s">
        <v>180</v>
      </c>
      <c r="C12" s="3">
        <f>SUM(C10:C11)</f>
        <v>0</v>
      </c>
      <c r="D12" s="3">
        <f t="shared" ref="D12:N12" si="3">SUM(D10:D11)</f>
        <v>0</v>
      </c>
      <c r="E12" s="3">
        <f t="shared" si="3"/>
        <v>0</v>
      </c>
      <c r="F12" s="3">
        <f t="shared" si="3"/>
        <v>0</v>
      </c>
      <c r="G12" s="3">
        <f t="shared" si="3"/>
        <v>0</v>
      </c>
      <c r="H12" s="3">
        <f t="shared" si="3"/>
        <v>0</v>
      </c>
      <c r="I12" s="3">
        <f t="shared" si="3"/>
        <v>0</v>
      </c>
      <c r="J12" s="3">
        <f t="shared" si="3"/>
        <v>0</v>
      </c>
      <c r="K12" s="3">
        <f t="shared" si="3"/>
        <v>0</v>
      </c>
      <c r="L12" s="3">
        <f t="shared" si="3"/>
        <v>0</v>
      </c>
      <c r="M12" s="3">
        <f t="shared" si="3"/>
        <v>0</v>
      </c>
      <c r="N12" s="3">
        <f t="shared" si="3"/>
        <v>0</v>
      </c>
      <c r="O12" s="3">
        <f>SUM(C12:N12)</f>
        <v>0</v>
      </c>
      <c r="P12" s="3">
        <f>SUM(P10:P11)</f>
        <v>0</v>
      </c>
      <c r="Q12" s="3">
        <f t="shared" ref="Q12:AA12" si="4">SUM(Q10:Q11)</f>
        <v>0</v>
      </c>
      <c r="R12" s="3">
        <f t="shared" si="4"/>
        <v>0</v>
      </c>
      <c r="S12" s="3">
        <f t="shared" si="4"/>
        <v>0</v>
      </c>
      <c r="T12" s="3">
        <f t="shared" si="4"/>
        <v>0</v>
      </c>
      <c r="U12" s="3">
        <f t="shared" si="4"/>
        <v>0</v>
      </c>
      <c r="V12" s="3">
        <f t="shared" si="4"/>
        <v>0</v>
      </c>
      <c r="W12" s="3">
        <f t="shared" si="4"/>
        <v>0</v>
      </c>
      <c r="X12" s="3">
        <f t="shared" si="4"/>
        <v>0</v>
      </c>
      <c r="Y12" s="3">
        <f t="shared" si="4"/>
        <v>0</v>
      </c>
      <c r="Z12" s="3">
        <f t="shared" si="4"/>
        <v>0</v>
      </c>
      <c r="AA12" s="3">
        <f t="shared" si="4"/>
        <v>0</v>
      </c>
      <c r="AB12" s="3">
        <f>SUM(P12:AA12)</f>
        <v>0</v>
      </c>
    </row>
    <row r="13" spans="2:28" x14ac:dyDescent="0.25">
      <c r="B13" s="2"/>
      <c r="C13" s="3"/>
      <c r="D13" s="3"/>
      <c r="E13" s="3"/>
      <c r="F13" s="3"/>
      <c r="G13" s="3"/>
      <c r="H13" s="3"/>
      <c r="I13" s="3"/>
      <c r="J13" s="3"/>
      <c r="K13" s="3"/>
      <c r="L13" s="3"/>
      <c r="M13" s="3"/>
      <c r="N13" s="3"/>
      <c r="O13" s="3"/>
      <c r="P13" s="3"/>
      <c r="Q13" s="3"/>
      <c r="R13" s="3"/>
      <c r="S13" s="3"/>
      <c r="T13" s="3"/>
      <c r="U13" s="3"/>
      <c r="V13" s="3"/>
      <c r="W13" s="3"/>
      <c r="X13" s="3"/>
      <c r="Y13" s="3"/>
      <c r="Z13" s="3"/>
      <c r="AA13" s="3"/>
      <c r="AB13" s="3"/>
    </row>
    <row r="14" spans="2:28" x14ac:dyDescent="0.25">
      <c r="B14" s="6" t="s">
        <v>181</v>
      </c>
      <c r="C14" s="3"/>
      <c r="D14" s="3"/>
      <c r="E14" s="3"/>
      <c r="F14" s="3"/>
      <c r="G14" s="3"/>
      <c r="H14" s="3"/>
      <c r="I14" s="3"/>
      <c r="J14" s="3"/>
      <c r="K14" s="3"/>
      <c r="L14" s="3"/>
      <c r="M14" s="3"/>
      <c r="N14" s="3"/>
      <c r="O14" s="3"/>
      <c r="P14" s="3"/>
      <c r="Q14" s="3"/>
      <c r="R14" s="3"/>
      <c r="S14" s="3"/>
      <c r="T14" s="3"/>
      <c r="U14" s="3"/>
      <c r="V14" s="3"/>
      <c r="W14" s="3"/>
      <c r="X14" s="3"/>
      <c r="Y14" s="3"/>
      <c r="Z14" s="3"/>
      <c r="AA14" s="3"/>
      <c r="AB14" s="3"/>
    </row>
    <row r="15" spans="2:28" x14ac:dyDescent="0.25">
      <c r="B15" s="2" t="s">
        <v>182</v>
      </c>
      <c r="C15" s="3"/>
      <c r="D15" s="3"/>
      <c r="E15" s="3"/>
      <c r="F15" s="3"/>
      <c r="G15" s="3"/>
      <c r="H15" s="3"/>
      <c r="I15" s="3"/>
      <c r="J15" s="3"/>
      <c r="K15" s="3"/>
      <c r="L15" s="3"/>
      <c r="M15" s="3"/>
      <c r="N15" s="3"/>
      <c r="O15" s="3"/>
      <c r="P15" s="3"/>
      <c r="Q15" s="3"/>
      <c r="R15" s="3"/>
      <c r="S15" s="3"/>
      <c r="T15" s="3"/>
      <c r="U15" s="3"/>
      <c r="V15" s="3"/>
      <c r="W15" s="3"/>
      <c r="X15" s="3"/>
      <c r="Y15" s="3"/>
      <c r="Z15" s="3"/>
      <c r="AA15" s="3"/>
      <c r="AB15" s="3"/>
    </row>
    <row r="16" spans="2:28" x14ac:dyDescent="0.25">
      <c r="B16" s="82" t="s">
        <v>183</v>
      </c>
      <c r="C16" s="3">
        <f>'Additional Inputs'!$P$31/12</f>
        <v>0</v>
      </c>
      <c r="D16" s="3">
        <f>'Additional Inputs'!$P$31/12</f>
        <v>0</v>
      </c>
      <c r="E16" s="3">
        <f>'Additional Inputs'!$P$31/12</f>
        <v>0</v>
      </c>
      <c r="F16" s="3">
        <f>'Additional Inputs'!$P$31/12</f>
        <v>0</v>
      </c>
      <c r="G16" s="3">
        <f>'Additional Inputs'!$P$31/12</f>
        <v>0</v>
      </c>
      <c r="H16" s="3">
        <f>'Additional Inputs'!$P$31/12</f>
        <v>0</v>
      </c>
      <c r="I16" s="3">
        <f>'Additional Inputs'!$P$31/12</f>
        <v>0</v>
      </c>
      <c r="J16" s="3">
        <f>'Additional Inputs'!$P$31/12</f>
        <v>0</v>
      </c>
      <c r="K16" s="3">
        <f>'Additional Inputs'!$P$31/12</f>
        <v>0</v>
      </c>
      <c r="L16" s="3">
        <f>'Additional Inputs'!$P$31/12</f>
        <v>0</v>
      </c>
      <c r="M16" s="3">
        <f>'Additional Inputs'!$P$31/12</f>
        <v>0</v>
      </c>
      <c r="N16" s="3">
        <f>'Additional Inputs'!$P$31/12</f>
        <v>0</v>
      </c>
      <c r="O16" s="3">
        <f>SUM(C16:N16)</f>
        <v>0</v>
      </c>
      <c r="P16" s="3">
        <f>'Additional Inputs'!$Q$31/12</f>
        <v>0</v>
      </c>
      <c r="Q16" s="3">
        <f>'Additional Inputs'!$Q$31/12</f>
        <v>0</v>
      </c>
      <c r="R16" s="3">
        <f>'Additional Inputs'!$Q$31/12</f>
        <v>0</v>
      </c>
      <c r="S16" s="3">
        <f>'Additional Inputs'!$Q$31/12</f>
        <v>0</v>
      </c>
      <c r="T16" s="3">
        <f>'Additional Inputs'!$Q$31/12</f>
        <v>0</v>
      </c>
      <c r="U16" s="3">
        <f>'Additional Inputs'!$Q$31/12</f>
        <v>0</v>
      </c>
      <c r="V16" s="3">
        <f>'Additional Inputs'!$Q$31/12</f>
        <v>0</v>
      </c>
      <c r="W16" s="3">
        <f>'Additional Inputs'!$Q$31/12</f>
        <v>0</v>
      </c>
      <c r="X16" s="3">
        <f>'Additional Inputs'!$Q$31/12</f>
        <v>0</v>
      </c>
      <c r="Y16" s="3">
        <f>'Additional Inputs'!$Q$31/12</f>
        <v>0</v>
      </c>
      <c r="Z16" s="3">
        <f>'Additional Inputs'!$Q$31/12</f>
        <v>0</v>
      </c>
      <c r="AA16" s="3">
        <f>'Additional Inputs'!$Q$31/12</f>
        <v>0</v>
      </c>
      <c r="AB16" s="3">
        <f>SUM(P16:AA16)</f>
        <v>0</v>
      </c>
    </row>
    <row r="17" spans="2:28" x14ac:dyDescent="0.25">
      <c r="B17" s="2" t="s">
        <v>184</v>
      </c>
      <c r="C17" s="124"/>
      <c r="D17" s="124"/>
      <c r="E17" s="124"/>
      <c r="F17" s="124"/>
      <c r="G17" s="124"/>
      <c r="H17" s="124"/>
      <c r="I17" s="124"/>
      <c r="J17" s="124"/>
      <c r="K17" s="124"/>
      <c r="L17" s="124"/>
      <c r="M17" s="124"/>
      <c r="N17" s="124"/>
      <c r="O17" s="3">
        <f t="shared" ref="O17:O18" si="5">SUM(C17:N17)</f>
        <v>0</v>
      </c>
      <c r="P17" s="124"/>
      <c r="Q17" s="124"/>
      <c r="R17" s="124"/>
      <c r="S17" s="124"/>
      <c r="T17" s="124"/>
      <c r="U17" s="124"/>
      <c r="V17" s="124"/>
      <c r="W17" s="124"/>
      <c r="X17" s="124"/>
      <c r="Y17" s="124"/>
      <c r="Z17" s="124"/>
      <c r="AA17" s="124"/>
      <c r="AB17" s="3">
        <f t="shared" ref="AB17:AB18" si="6">SUM(P17:AA17)</f>
        <v>0</v>
      </c>
    </row>
    <row r="18" spans="2:28" x14ac:dyDescent="0.25">
      <c r="B18" s="2" t="s">
        <v>185</v>
      </c>
      <c r="C18" s="3">
        <f>('Sales Forecast Years 2 and 3'!C73*'Additional Inputs'!D17)+('Sales Forecast Year 1'!N84*'Additional Inputs'!D18)+('Sales Forecast Year 1'!M84*'Additional Inputs'!D19)</f>
        <v>0</v>
      </c>
      <c r="D18" s="3">
        <f>('Sales Forecast Years 2 and 3'!D73*'Additional Inputs'!D17)+('Sales Forecast Years 2 and 3'!C73*'Additional Inputs'!D18)+('Sales Forecast Year 1'!N84*'Additional Inputs'!D19)</f>
        <v>0</v>
      </c>
      <c r="E18" s="3">
        <f>('Sales Forecast Years 2 and 3'!E73*'Additional Inputs'!$D$17)+('Sales Forecast Years 2 and 3'!D73*'Additional Inputs'!$D$18)+('Sales Forecast Years 2 and 3'!C73*'Additional Inputs'!$E$19)</f>
        <v>0</v>
      </c>
      <c r="F18" s="3">
        <f>('Sales Forecast Years 2 and 3'!F73*'Additional Inputs'!$D$17)+('Sales Forecast Years 2 and 3'!E73*'Additional Inputs'!$D$18)+('Sales Forecast Years 2 and 3'!D73*'Additional Inputs'!$E$19)</f>
        <v>0</v>
      </c>
      <c r="G18" s="3">
        <f>('Sales Forecast Years 2 and 3'!G73*'Additional Inputs'!$D$17)+('Sales Forecast Years 2 and 3'!F73*'Additional Inputs'!$D$18)+('Sales Forecast Years 2 and 3'!E73*'Additional Inputs'!$E$19)</f>
        <v>0</v>
      </c>
      <c r="H18" s="3">
        <f>('Sales Forecast Years 2 and 3'!H73*'Additional Inputs'!$D$17)+('Sales Forecast Years 2 and 3'!G73*'Additional Inputs'!$D$18)+('Sales Forecast Years 2 and 3'!F73*'Additional Inputs'!$E$19)</f>
        <v>0</v>
      </c>
      <c r="I18" s="3">
        <f>('Sales Forecast Years 2 and 3'!I73*'Additional Inputs'!$D$17)+('Sales Forecast Years 2 and 3'!H73*'Additional Inputs'!$D$18)+('Sales Forecast Years 2 and 3'!G73*'Additional Inputs'!$E$19)</f>
        <v>0</v>
      </c>
      <c r="J18" s="3">
        <f>('Sales Forecast Years 2 and 3'!J73*'Additional Inputs'!$D$17)+('Sales Forecast Years 2 and 3'!I73*'Additional Inputs'!$D$18)+('Sales Forecast Years 2 and 3'!H73*'Additional Inputs'!$E$19)</f>
        <v>0</v>
      </c>
      <c r="K18" s="3">
        <f>('Sales Forecast Years 2 and 3'!K73*'Additional Inputs'!$D$17)+('Sales Forecast Years 2 and 3'!J73*'Additional Inputs'!$D$18)+('Sales Forecast Years 2 and 3'!I73*'Additional Inputs'!$E$19)</f>
        <v>0</v>
      </c>
      <c r="L18" s="3">
        <f>('Sales Forecast Years 2 and 3'!L73*'Additional Inputs'!$D$17)+('Sales Forecast Years 2 and 3'!K73*'Additional Inputs'!$D$18)+('Sales Forecast Years 2 and 3'!J73*'Additional Inputs'!$E$19)</f>
        <v>0</v>
      </c>
      <c r="M18" s="3">
        <f>('Sales Forecast Years 2 and 3'!M73*'Additional Inputs'!$D$17)+('Sales Forecast Years 2 and 3'!L73*'Additional Inputs'!$D$18)+('Sales Forecast Years 2 and 3'!K73*'Additional Inputs'!$E$19)</f>
        <v>0</v>
      </c>
      <c r="N18" s="3">
        <f>('Sales Forecast Years 2 and 3'!N73*'Additional Inputs'!$D$17)+('Sales Forecast Years 2 and 3'!M73*'Additional Inputs'!$D$18)+('Sales Forecast Years 2 and 3'!L73*'Additional Inputs'!$E$19)</f>
        <v>0</v>
      </c>
      <c r="O18" s="3">
        <f t="shared" si="5"/>
        <v>0</v>
      </c>
      <c r="P18" s="3">
        <f>('Sales Forecast Years 2 and 3'!R73*'Additional Inputs'!E17)+('Sales Forecast Years 2 and 3'!N73*'Additional Inputs'!E18)+('Sales Forecast Years 2 and 3'!M73*'Additional Inputs'!E19)</f>
        <v>0</v>
      </c>
      <c r="Q18" s="3">
        <f>('Sales Forecast Years 2 and 3'!S73*'Additional Inputs'!E17)+('Sales Forecast Years 2 and 3'!R73*'Additional Inputs'!E18)+('Sales Forecast Years 2 and 3'!N73*'Additional Inputs'!E19)</f>
        <v>0</v>
      </c>
      <c r="R18" s="3">
        <f>('Sales Forecast Years 2 and 3'!T73*'Additional Inputs'!$E$17)+('Sales Forecast Years 2 and 3'!S73*'Additional Inputs'!$E$18)+('Sales Forecast Years 2 and 3'!R73*'Additional Inputs'!$E$19)</f>
        <v>0</v>
      </c>
      <c r="S18" s="3">
        <f>('Sales Forecast Years 2 and 3'!U73*'Additional Inputs'!$E$17)+('Sales Forecast Years 2 and 3'!T73*'Additional Inputs'!$E$18)+('Sales Forecast Years 2 and 3'!S73*'Additional Inputs'!$E$19)</f>
        <v>0</v>
      </c>
      <c r="T18" s="3">
        <f>('Sales Forecast Years 2 and 3'!V73*'Additional Inputs'!$E$17)+('Sales Forecast Years 2 and 3'!U73*'Additional Inputs'!$E$18)+('Sales Forecast Years 2 and 3'!T73*'Additional Inputs'!$E$19)</f>
        <v>0</v>
      </c>
      <c r="U18" s="3">
        <f>('Sales Forecast Years 2 and 3'!W73*'Additional Inputs'!$E$17)+('Sales Forecast Years 2 and 3'!V73*'Additional Inputs'!$E$18)+('Sales Forecast Years 2 and 3'!U73*'Additional Inputs'!$E$19)</f>
        <v>0</v>
      </c>
      <c r="V18" s="3">
        <f>('Sales Forecast Years 2 and 3'!X73*'Additional Inputs'!$E$17)+('Sales Forecast Years 2 and 3'!W73*'Additional Inputs'!$E$18)+('Sales Forecast Years 2 and 3'!V73*'Additional Inputs'!$E$19)</f>
        <v>0</v>
      </c>
      <c r="W18" s="3">
        <f>('Sales Forecast Years 2 and 3'!Y73*'Additional Inputs'!$E$17)+('Sales Forecast Years 2 and 3'!X73*'Additional Inputs'!$E$18)+('Sales Forecast Years 2 and 3'!W73*'Additional Inputs'!$E$19)</f>
        <v>0</v>
      </c>
      <c r="X18" s="3">
        <f>('Sales Forecast Years 2 and 3'!Z73*'Additional Inputs'!$E$17)+('Sales Forecast Years 2 and 3'!Y73*'Additional Inputs'!$E$18)+('Sales Forecast Years 2 and 3'!X73*'Additional Inputs'!$E$19)</f>
        <v>0</v>
      </c>
      <c r="Y18" s="3">
        <f>('Sales Forecast Years 2 and 3'!AA73*'Additional Inputs'!$E$17)+('Sales Forecast Years 2 and 3'!Z73*'Additional Inputs'!$E$18)+('Sales Forecast Years 2 and 3'!Y73*'Additional Inputs'!$E$19)</f>
        <v>0</v>
      </c>
      <c r="Z18" s="3">
        <f>('Sales Forecast Years 2 and 3'!AB73*'Additional Inputs'!$E$17)+('Sales Forecast Years 2 and 3'!AA73*'Additional Inputs'!$E$18)+('Sales Forecast Years 2 and 3'!Z73*'Additional Inputs'!$E$19)</f>
        <v>0</v>
      </c>
      <c r="AA18" s="3">
        <f>('Sales Forecast Years 2 and 3'!AC73*'Additional Inputs'!$E$17)+('Sales Forecast Years 2 and 3'!AB73*'Additional Inputs'!$E$18)+('Sales Forecast Years 2 and 3'!AA73*'Additional Inputs'!$E$19)</f>
        <v>0</v>
      </c>
      <c r="AB18" s="3">
        <f t="shared" si="6"/>
        <v>0</v>
      </c>
    </row>
    <row r="19" spans="2:28" x14ac:dyDescent="0.25">
      <c r="B19" s="2" t="s">
        <v>186</v>
      </c>
      <c r="C19" s="3"/>
      <c r="D19" s="3"/>
      <c r="E19" s="3"/>
      <c r="F19" s="3"/>
      <c r="G19" s="3"/>
      <c r="H19" s="3"/>
      <c r="I19" s="3"/>
      <c r="J19" s="3"/>
      <c r="K19" s="3"/>
      <c r="L19" s="3"/>
      <c r="M19" s="3"/>
      <c r="N19" s="3"/>
      <c r="O19" s="3"/>
      <c r="P19" s="3"/>
      <c r="Q19" s="3"/>
      <c r="R19" s="3"/>
      <c r="S19" s="3"/>
      <c r="T19" s="3"/>
      <c r="U19" s="3"/>
      <c r="V19" s="3"/>
      <c r="W19" s="3"/>
      <c r="X19" s="3"/>
      <c r="Y19" s="3"/>
      <c r="Z19" s="3"/>
      <c r="AA19" s="3"/>
      <c r="AB19" s="3"/>
    </row>
    <row r="20" spans="2:28" x14ac:dyDescent="0.25">
      <c r="B20" s="2" t="s">
        <v>187</v>
      </c>
      <c r="C20" s="3">
        <f>'Operating Expenses Years 2-3'!$E$35/12</f>
        <v>0</v>
      </c>
      <c r="D20" s="3">
        <f>'Operating Expenses Years 2-3'!$E$35/12</f>
        <v>0</v>
      </c>
      <c r="E20" s="3">
        <f>'Operating Expenses Years 2-3'!$E$35/12</f>
        <v>0</v>
      </c>
      <c r="F20" s="3">
        <f>'Operating Expenses Years 2-3'!$E$35/12</f>
        <v>0</v>
      </c>
      <c r="G20" s="3">
        <f>'Operating Expenses Years 2-3'!$E$35/12</f>
        <v>0</v>
      </c>
      <c r="H20" s="3">
        <f>'Operating Expenses Years 2-3'!$E$35/12</f>
        <v>0</v>
      </c>
      <c r="I20" s="3">
        <f>'Operating Expenses Years 2-3'!$E$35/12</f>
        <v>0</v>
      </c>
      <c r="J20" s="3">
        <f>'Operating Expenses Years 2-3'!$E$35/12</f>
        <v>0</v>
      </c>
      <c r="K20" s="3">
        <f>'Operating Expenses Years 2-3'!$E$35/12</f>
        <v>0</v>
      </c>
      <c r="L20" s="3">
        <f>'Operating Expenses Years 2-3'!$E$35/12</f>
        <v>0</v>
      </c>
      <c r="M20" s="3">
        <f>'Operating Expenses Years 2-3'!$E$35/12</f>
        <v>0</v>
      </c>
      <c r="N20" s="3">
        <f>'Operating Expenses Years 2-3'!$E$35/12</f>
        <v>0</v>
      </c>
      <c r="O20" s="3">
        <f>SUM(C20:N20)</f>
        <v>0</v>
      </c>
      <c r="P20" s="3">
        <f>'Operating Expenses Years 2-3'!$G$35/12</f>
        <v>0</v>
      </c>
      <c r="Q20" s="3">
        <f>'Operating Expenses Years 2-3'!$G$35/12</f>
        <v>0</v>
      </c>
      <c r="R20" s="3">
        <f>'Operating Expenses Years 2-3'!$G$35/12</f>
        <v>0</v>
      </c>
      <c r="S20" s="3">
        <f>'Operating Expenses Years 2-3'!$G$35/12</f>
        <v>0</v>
      </c>
      <c r="T20" s="3">
        <f>'Operating Expenses Years 2-3'!$G$35/12</f>
        <v>0</v>
      </c>
      <c r="U20" s="3">
        <f>'Operating Expenses Years 2-3'!$G$35/12</f>
        <v>0</v>
      </c>
      <c r="V20" s="3">
        <f>'Operating Expenses Years 2-3'!$G$35/12</f>
        <v>0</v>
      </c>
      <c r="W20" s="3">
        <f>'Operating Expenses Years 2-3'!$G$35/12</f>
        <v>0</v>
      </c>
      <c r="X20" s="3">
        <f>'Operating Expenses Years 2-3'!$G$35/12</f>
        <v>0</v>
      </c>
      <c r="Y20" s="3">
        <f>'Operating Expenses Years 2-3'!$G$35/12</f>
        <v>0</v>
      </c>
      <c r="Z20" s="3">
        <f>'Operating Expenses Years 2-3'!$G$35/12</f>
        <v>0</v>
      </c>
      <c r="AA20" s="3">
        <f>'Operating Expenses Years 2-3'!$G$35/12</f>
        <v>0</v>
      </c>
      <c r="AB20" s="3">
        <f>SUM(P20:AA20)</f>
        <v>0</v>
      </c>
    </row>
    <row r="21" spans="2:28" x14ac:dyDescent="0.25">
      <c r="B21" s="2" t="s">
        <v>188</v>
      </c>
      <c r="C21" s="3">
        <f>'Payroll Years 1-3'!$E$25/12</f>
        <v>0</v>
      </c>
      <c r="D21" s="3">
        <f>'Payroll Years 1-3'!$E$25/12</f>
        <v>0</v>
      </c>
      <c r="E21" s="3">
        <f>'Payroll Years 1-3'!$E$25/12</f>
        <v>0</v>
      </c>
      <c r="F21" s="3">
        <f>'Payroll Years 1-3'!$E$25/12</f>
        <v>0</v>
      </c>
      <c r="G21" s="3">
        <f>'Payroll Years 1-3'!$E$25/12</f>
        <v>0</v>
      </c>
      <c r="H21" s="3">
        <f>'Payroll Years 1-3'!$E$25/12</f>
        <v>0</v>
      </c>
      <c r="I21" s="3">
        <f>'Payroll Years 1-3'!$E$25/12</f>
        <v>0</v>
      </c>
      <c r="J21" s="3">
        <f>'Payroll Years 1-3'!$E$25/12</f>
        <v>0</v>
      </c>
      <c r="K21" s="3">
        <f>'Payroll Years 1-3'!$E$25/12</f>
        <v>0</v>
      </c>
      <c r="L21" s="3">
        <f>'Payroll Years 1-3'!$E$25/12</f>
        <v>0</v>
      </c>
      <c r="M21" s="3">
        <f>'Payroll Years 1-3'!$E$25/12</f>
        <v>0</v>
      </c>
      <c r="N21" s="3">
        <f>'Payroll Years 1-3'!$E$25/12</f>
        <v>0</v>
      </c>
      <c r="O21" s="3">
        <f t="shared" ref="O21:O22" si="7">SUM(C21:N21)</f>
        <v>0</v>
      </c>
      <c r="P21" s="3">
        <f>'Payroll Years 1-3'!$G$25/12</f>
        <v>0</v>
      </c>
      <c r="Q21" s="3">
        <f>'Payroll Years 1-3'!$G$25/12</f>
        <v>0</v>
      </c>
      <c r="R21" s="3">
        <f>'Payroll Years 1-3'!$G$25/12</f>
        <v>0</v>
      </c>
      <c r="S21" s="3">
        <f>'Payroll Years 1-3'!$G$25/12</f>
        <v>0</v>
      </c>
      <c r="T21" s="3">
        <f>'Payroll Years 1-3'!$G$25/12</f>
        <v>0</v>
      </c>
      <c r="U21" s="3">
        <f>'Payroll Years 1-3'!$G$25/12</f>
        <v>0</v>
      </c>
      <c r="V21" s="3">
        <f>'Payroll Years 1-3'!$G$25/12</f>
        <v>0</v>
      </c>
      <c r="W21" s="3">
        <f>'Payroll Years 1-3'!$G$25/12</f>
        <v>0</v>
      </c>
      <c r="X21" s="3">
        <f>'Payroll Years 1-3'!$G$25/12</f>
        <v>0</v>
      </c>
      <c r="Y21" s="3">
        <f>'Payroll Years 1-3'!$G$25/12</f>
        <v>0</v>
      </c>
      <c r="Z21" s="3">
        <f>'Payroll Years 1-3'!$G$25/12</f>
        <v>0</v>
      </c>
      <c r="AA21" s="3">
        <f>'Payroll Years 1-3'!$G$25/12</f>
        <v>0</v>
      </c>
      <c r="AB21" s="3">
        <f t="shared" ref="AB21:AB22" si="8">SUM(P21:AA21)</f>
        <v>0</v>
      </c>
    </row>
    <row r="22" spans="2:28" x14ac:dyDescent="0.25">
      <c r="B22" s="2" t="s">
        <v>189</v>
      </c>
      <c r="C22" s="3">
        <f>'Income Statement Years 1-3'!$E$62/12</f>
        <v>0</v>
      </c>
      <c r="D22" s="3">
        <f>'Income Statement Years 1-3'!$E$62/12</f>
        <v>0</v>
      </c>
      <c r="E22" s="3">
        <f>'Income Statement Years 1-3'!$E$62/12</f>
        <v>0</v>
      </c>
      <c r="F22" s="3">
        <f>'Income Statement Years 1-3'!$E$62/12</f>
        <v>0</v>
      </c>
      <c r="G22" s="3">
        <f>'Income Statement Years 1-3'!$E$62/12</f>
        <v>0</v>
      </c>
      <c r="H22" s="3">
        <f>'Income Statement Years 1-3'!$E$62/12</f>
        <v>0</v>
      </c>
      <c r="I22" s="3">
        <f>'Income Statement Years 1-3'!$E$62/12</f>
        <v>0</v>
      </c>
      <c r="J22" s="3">
        <f>'Income Statement Years 1-3'!$E$62/12</f>
        <v>0</v>
      </c>
      <c r="K22" s="3">
        <f>'Income Statement Years 1-3'!$E$62/12</f>
        <v>0</v>
      </c>
      <c r="L22" s="3">
        <f>'Income Statement Years 1-3'!$E$62/12</f>
        <v>0</v>
      </c>
      <c r="M22" s="3">
        <f>'Income Statement Years 1-3'!$E$62/12</f>
        <v>0</v>
      </c>
      <c r="N22" s="3">
        <f>'Income Statement Years 1-3'!$E$62/12</f>
        <v>0</v>
      </c>
      <c r="O22" s="3">
        <f t="shared" si="7"/>
        <v>0</v>
      </c>
      <c r="P22" s="3">
        <f>'Income Statement Years 1-3'!$G$62/12</f>
        <v>0</v>
      </c>
      <c r="Q22" s="3"/>
      <c r="R22" s="3"/>
      <c r="S22" s="3"/>
      <c r="T22" s="3"/>
      <c r="U22" s="3"/>
      <c r="V22" s="3"/>
      <c r="W22" s="3"/>
      <c r="X22" s="3"/>
      <c r="Y22" s="3"/>
      <c r="Z22" s="3"/>
      <c r="AA22" s="3"/>
      <c r="AB22" s="3">
        <f t="shared" si="8"/>
        <v>0</v>
      </c>
    </row>
    <row r="23" spans="2:28" x14ac:dyDescent="0.25">
      <c r="B23" s="2" t="s">
        <v>190</v>
      </c>
      <c r="C23" s="3"/>
      <c r="D23" s="3"/>
      <c r="E23" s="3"/>
      <c r="F23" s="3"/>
      <c r="G23" s="3"/>
      <c r="H23" s="3"/>
      <c r="I23" s="3"/>
      <c r="J23" s="3"/>
      <c r="K23" s="3"/>
      <c r="L23" s="3"/>
      <c r="M23" s="3"/>
      <c r="N23" s="3"/>
      <c r="O23" s="3"/>
      <c r="P23" s="3"/>
      <c r="Q23" s="3"/>
      <c r="R23" s="3"/>
      <c r="S23" s="3"/>
      <c r="T23" s="3"/>
      <c r="U23" s="3"/>
      <c r="V23" s="3"/>
      <c r="W23" s="3"/>
      <c r="X23" s="3"/>
      <c r="Y23" s="3"/>
      <c r="Z23" s="3"/>
      <c r="AA23" s="3"/>
      <c r="AB23" s="3"/>
    </row>
    <row r="24" spans="2:28" x14ac:dyDescent="0.25">
      <c r="B24" s="2" t="s">
        <v>191</v>
      </c>
      <c r="C24" s="3">
        <f>'Loan Information'!C14+'Loan Information'!C34+'Loan Information'!C54+'Loan Information'!C74+'Loan Information'!C94</f>
        <v>0</v>
      </c>
      <c r="D24" s="3">
        <f>'Loan Information'!D14+'Loan Information'!D34+'Loan Information'!D54+'Loan Information'!D74+'Loan Information'!D94</f>
        <v>0</v>
      </c>
      <c r="E24" s="3">
        <f>'Loan Information'!E14+'Loan Information'!E34+'Loan Information'!E54+'Loan Information'!E74+'Loan Information'!E94</f>
        <v>0</v>
      </c>
      <c r="F24" s="3">
        <f>'Loan Information'!F14+'Loan Information'!F34+'Loan Information'!F54+'Loan Information'!F74+'Loan Information'!F94</f>
        <v>0</v>
      </c>
      <c r="G24" s="3">
        <f>'Loan Information'!G14+'Loan Information'!G34+'Loan Information'!G54+'Loan Information'!G74+'Loan Information'!G94</f>
        <v>0</v>
      </c>
      <c r="H24" s="3">
        <f>'Loan Information'!H14+'Loan Information'!H34+'Loan Information'!H54+'Loan Information'!H74+'Loan Information'!H94</f>
        <v>0</v>
      </c>
      <c r="I24" s="3">
        <f>'Loan Information'!I14+'Loan Information'!I34+'Loan Information'!I54+'Loan Information'!I74+'Loan Information'!I94</f>
        <v>0</v>
      </c>
      <c r="J24" s="3">
        <f>'Loan Information'!J14+'Loan Information'!J34+'Loan Information'!J54+'Loan Information'!J74+'Loan Information'!J94</f>
        <v>0</v>
      </c>
      <c r="K24" s="3">
        <f>'Loan Information'!K14+'Loan Information'!K34+'Loan Information'!K54+'Loan Information'!K74+'Loan Information'!K94</f>
        <v>0</v>
      </c>
      <c r="L24" s="3">
        <f>'Loan Information'!L14+'Loan Information'!L34+'Loan Information'!L54+'Loan Information'!L74+'Loan Information'!L94</f>
        <v>0</v>
      </c>
      <c r="M24" s="3">
        <f>'Loan Information'!M14+'Loan Information'!M34+'Loan Information'!M54+'Loan Information'!M74+'Loan Information'!M94</f>
        <v>0</v>
      </c>
      <c r="N24" s="3">
        <f>'Loan Information'!N14+'Loan Information'!N34+'Loan Information'!N54+'Loan Information'!N74+'Loan Information'!N94</f>
        <v>0</v>
      </c>
      <c r="O24" s="3">
        <f>SUM(C24:N24)</f>
        <v>0</v>
      </c>
      <c r="P24" s="3">
        <f>'Loan Information'!C18+'Loan Information'!C38+'Loan Information'!C58+'Loan Information'!C78+'Loan Information'!C98</f>
        <v>0</v>
      </c>
      <c r="Q24" s="3">
        <f>'Loan Information'!D18+'Loan Information'!D38+'Loan Information'!D58+'Loan Information'!D78+'Loan Information'!D98</f>
        <v>0</v>
      </c>
      <c r="R24" s="3">
        <f>'Loan Information'!E18+'Loan Information'!E38+'Loan Information'!E58+'Loan Information'!E78+'Loan Information'!E98</f>
        <v>0</v>
      </c>
      <c r="S24" s="3">
        <f>'Loan Information'!F18+'Loan Information'!F38+'Loan Information'!F58+'Loan Information'!F78+'Loan Information'!F98</f>
        <v>0</v>
      </c>
      <c r="T24" s="3">
        <f>'Loan Information'!G18+'Loan Information'!G38+'Loan Information'!G58+'Loan Information'!G78+'Loan Information'!G98</f>
        <v>0</v>
      </c>
      <c r="U24" s="3">
        <f>'Loan Information'!H18+'Loan Information'!H38+'Loan Information'!H58+'Loan Information'!H78+'Loan Information'!H98</f>
        <v>0</v>
      </c>
      <c r="V24" s="3">
        <f>'Loan Information'!I18+'Loan Information'!I38+'Loan Information'!I58+'Loan Information'!I78+'Loan Information'!I98</f>
        <v>0</v>
      </c>
      <c r="W24" s="3">
        <f>'Loan Information'!J18+'Loan Information'!J38+'Loan Information'!J58+'Loan Information'!J78+'Loan Information'!J98</f>
        <v>0</v>
      </c>
      <c r="X24" s="3">
        <f>'Loan Information'!K18+'Loan Information'!K38+'Loan Information'!K58+'Loan Information'!K78+'Loan Information'!K98</f>
        <v>0</v>
      </c>
      <c r="Y24" s="3">
        <f>'Loan Information'!L18+'Loan Information'!L38+'Loan Information'!L58+'Loan Information'!L78+'Loan Information'!L98</f>
        <v>0</v>
      </c>
      <c r="Z24" s="3">
        <f>'Loan Information'!M18+'Loan Information'!M38+'Loan Information'!M58+'Loan Information'!M78+'Loan Information'!M98</f>
        <v>0</v>
      </c>
      <c r="AA24" s="3">
        <f>'Loan Information'!N18+'Loan Information'!N38+'Loan Information'!N58+'Loan Information'!N78+'Loan Information'!N98</f>
        <v>0</v>
      </c>
      <c r="AB24" s="3">
        <f>SUM(P24:AA24)</f>
        <v>0</v>
      </c>
    </row>
    <row r="25" spans="2:28" x14ac:dyDescent="0.25">
      <c r="B25" s="2" t="s">
        <v>192</v>
      </c>
      <c r="C25" s="124"/>
      <c r="D25" s="124"/>
      <c r="E25" s="124"/>
      <c r="F25" s="124"/>
      <c r="G25" s="124"/>
      <c r="H25" s="124"/>
      <c r="I25" s="124"/>
      <c r="J25" s="124"/>
      <c r="K25" s="124"/>
      <c r="L25" s="124"/>
      <c r="M25" s="124"/>
      <c r="N25" s="124"/>
      <c r="O25" s="3">
        <f t="shared" ref="O25:O28" si="9">SUM(C25:N25)</f>
        <v>0</v>
      </c>
      <c r="P25" s="124"/>
      <c r="Q25" s="124"/>
      <c r="R25" s="124"/>
      <c r="S25" s="124"/>
      <c r="T25" s="124"/>
      <c r="U25" s="124"/>
      <c r="V25" s="124"/>
      <c r="W25" s="124"/>
      <c r="X25" s="124"/>
      <c r="Y25" s="124"/>
      <c r="Z25" s="124"/>
      <c r="AA25" s="124"/>
      <c r="AB25" s="3">
        <f t="shared" ref="AB25:AB28" si="10">SUM(P25:AA25)</f>
        <v>0</v>
      </c>
    </row>
    <row r="26" spans="2:28" x14ac:dyDescent="0.25">
      <c r="B26" s="2" t="s">
        <v>193</v>
      </c>
      <c r="C26" s="124"/>
      <c r="D26" s="124"/>
      <c r="E26" s="124"/>
      <c r="F26" s="124"/>
      <c r="G26" s="124"/>
      <c r="H26" s="124"/>
      <c r="I26" s="124"/>
      <c r="J26" s="124"/>
      <c r="K26" s="124"/>
      <c r="L26" s="124"/>
      <c r="M26" s="124"/>
      <c r="N26" s="124"/>
      <c r="O26" s="3">
        <f t="shared" si="9"/>
        <v>0</v>
      </c>
      <c r="P26" s="124"/>
      <c r="Q26" s="124"/>
      <c r="R26" s="124"/>
      <c r="S26" s="124"/>
      <c r="T26" s="124"/>
      <c r="U26" s="124"/>
      <c r="V26" s="124"/>
      <c r="W26" s="124"/>
      <c r="X26" s="124"/>
      <c r="Y26" s="124"/>
      <c r="Z26" s="124"/>
      <c r="AA26" s="124"/>
      <c r="AB26" s="3">
        <f t="shared" si="10"/>
        <v>0</v>
      </c>
    </row>
    <row r="27" spans="2:28" x14ac:dyDescent="0.25">
      <c r="B27" s="6" t="s">
        <v>194</v>
      </c>
      <c r="C27" s="3">
        <f>SUM(C15:C26)</f>
        <v>0</v>
      </c>
      <c r="D27" s="3">
        <f t="shared" ref="D27:N27" si="11">SUM(D15:D26)</f>
        <v>0</v>
      </c>
      <c r="E27" s="3">
        <f t="shared" si="11"/>
        <v>0</v>
      </c>
      <c r="F27" s="3">
        <f t="shared" si="11"/>
        <v>0</v>
      </c>
      <c r="G27" s="3">
        <f t="shared" si="11"/>
        <v>0</v>
      </c>
      <c r="H27" s="3">
        <f t="shared" si="11"/>
        <v>0</v>
      </c>
      <c r="I27" s="3">
        <f t="shared" si="11"/>
        <v>0</v>
      </c>
      <c r="J27" s="3">
        <f t="shared" si="11"/>
        <v>0</v>
      </c>
      <c r="K27" s="3">
        <f t="shared" si="11"/>
        <v>0</v>
      </c>
      <c r="L27" s="3">
        <f t="shared" si="11"/>
        <v>0</v>
      </c>
      <c r="M27" s="3">
        <f t="shared" si="11"/>
        <v>0</v>
      </c>
      <c r="N27" s="3">
        <f t="shared" si="11"/>
        <v>0</v>
      </c>
      <c r="O27" s="3">
        <f t="shared" si="9"/>
        <v>0</v>
      </c>
      <c r="P27" s="3">
        <f>SUM(P15:P26)</f>
        <v>0</v>
      </c>
      <c r="Q27" s="3">
        <f t="shared" ref="Q27:AA27" si="12">SUM(Q15:Q26)</f>
        <v>0</v>
      </c>
      <c r="R27" s="3">
        <f t="shared" si="12"/>
        <v>0</v>
      </c>
      <c r="S27" s="3">
        <f t="shared" si="12"/>
        <v>0</v>
      </c>
      <c r="T27" s="3">
        <f t="shared" si="12"/>
        <v>0</v>
      </c>
      <c r="U27" s="3">
        <f t="shared" si="12"/>
        <v>0</v>
      </c>
      <c r="V27" s="3">
        <f t="shared" si="12"/>
        <v>0</v>
      </c>
      <c r="W27" s="3">
        <f t="shared" si="12"/>
        <v>0</v>
      </c>
      <c r="X27" s="3">
        <f t="shared" si="12"/>
        <v>0</v>
      </c>
      <c r="Y27" s="3">
        <f t="shared" si="12"/>
        <v>0</v>
      </c>
      <c r="Z27" s="3">
        <f t="shared" si="12"/>
        <v>0</v>
      </c>
      <c r="AA27" s="3">
        <f t="shared" si="12"/>
        <v>0</v>
      </c>
      <c r="AB27" s="3">
        <f t="shared" si="10"/>
        <v>0</v>
      </c>
    </row>
    <row r="28" spans="2:28" x14ac:dyDescent="0.25">
      <c r="B28" s="6" t="s">
        <v>195</v>
      </c>
      <c r="C28" s="3">
        <f>C12-C27</f>
        <v>0</v>
      </c>
      <c r="D28" s="3">
        <f t="shared" ref="D28:N28" si="13">D12-D27</f>
        <v>0</v>
      </c>
      <c r="E28" s="3">
        <f t="shared" si="13"/>
        <v>0</v>
      </c>
      <c r="F28" s="3">
        <f t="shared" si="13"/>
        <v>0</v>
      </c>
      <c r="G28" s="3">
        <f t="shared" si="13"/>
        <v>0</v>
      </c>
      <c r="H28" s="3">
        <f t="shared" si="13"/>
        <v>0</v>
      </c>
      <c r="I28" s="3">
        <f t="shared" si="13"/>
        <v>0</v>
      </c>
      <c r="J28" s="3">
        <f t="shared" si="13"/>
        <v>0</v>
      </c>
      <c r="K28" s="3">
        <f t="shared" si="13"/>
        <v>0</v>
      </c>
      <c r="L28" s="3">
        <f t="shared" si="13"/>
        <v>0</v>
      </c>
      <c r="M28" s="3">
        <f t="shared" si="13"/>
        <v>0</v>
      </c>
      <c r="N28" s="3">
        <f t="shared" si="13"/>
        <v>0</v>
      </c>
      <c r="O28" s="3">
        <f t="shared" si="9"/>
        <v>0</v>
      </c>
      <c r="P28" s="3">
        <f>P12-P27</f>
        <v>0</v>
      </c>
      <c r="Q28" s="3">
        <f t="shared" ref="Q28:AA28" si="14">Q12-Q27</f>
        <v>0</v>
      </c>
      <c r="R28" s="3">
        <f t="shared" si="14"/>
        <v>0</v>
      </c>
      <c r="S28" s="3">
        <f t="shared" si="14"/>
        <v>0</v>
      </c>
      <c r="T28" s="3">
        <f t="shared" si="14"/>
        <v>0</v>
      </c>
      <c r="U28" s="3">
        <f t="shared" si="14"/>
        <v>0</v>
      </c>
      <c r="V28" s="3">
        <f t="shared" si="14"/>
        <v>0</v>
      </c>
      <c r="W28" s="3">
        <f t="shared" si="14"/>
        <v>0</v>
      </c>
      <c r="X28" s="3">
        <f t="shared" si="14"/>
        <v>0</v>
      </c>
      <c r="Y28" s="3">
        <f t="shared" si="14"/>
        <v>0</v>
      </c>
      <c r="Z28" s="3">
        <f t="shared" si="14"/>
        <v>0</v>
      </c>
      <c r="AA28" s="3">
        <f t="shared" si="14"/>
        <v>0</v>
      </c>
      <c r="AB28" s="3">
        <f t="shared" si="10"/>
        <v>0</v>
      </c>
    </row>
    <row r="29" spans="2:28" x14ac:dyDescent="0.25">
      <c r="B29" s="6" t="s">
        <v>196</v>
      </c>
      <c r="C29" s="3">
        <f>C8+C28</f>
        <v>0</v>
      </c>
      <c r="D29" s="3">
        <f t="shared" ref="D29:N29" si="15">D8+D28</f>
        <v>0</v>
      </c>
      <c r="E29" s="3">
        <f t="shared" si="15"/>
        <v>0</v>
      </c>
      <c r="F29" s="3">
        <f t="shared" si="15"/>
        <v>0</v>
      </c>
      <c r="G29" s="3">
        <f t="shared" si="15"/>
        <v>0</v>
      </c>
      <c r="H29" s="3">
        <f t="shared" si="15"/>
        <v>0</v>
      </c>
      <c r="I29" s="3">
        <f t="shared" si="15"/>
        <v>0</v>
      </c>
      <c r="J29" s="3">
        <f t="shared" si="15"/>
        <v>0</v>
      </c>
      <c r="K29" s="3">
        <f t="shared" si="15"/>
        <v>0</v>
      </c>
      <c r="L29" s="3">
        <f t="shared" si="15"/>
        <v>0</v>
      </c>
      <c r="M29" s="3">
        <f t="shared" si="15"/>
        <v>0</v>
      </c>
      <c r="N29" s="3">
        <f t="shared" si="15"/>
        <v>0</v>
      </c>
      <c r="O29" s="3"/>
      <c r="P29" s="3">
        <f>P8+P28</f>
        <v>0</v>
      </c>
      <c r="Q29" s="3">
        <f t="shared" ref="Q29:AA29" si="16">Q8+Q28</f>
        <v>0</v>
      </c>
      <c r="R29" s="3">
        <f t="shared" si="16"/>
        <v>0</v>
      </c>
      <c r="S29" s="3">
        <f t="shared" si="16"/>
        <v>0</v>
      </c>
      <c r="T29" s="3">
        <f t="shared" si="16"/>
        <v>0</v>
      </c>
      <c r="U29" s="3">
        <f t="shared" si="16"/>
        <v>0</v>
      </c>
      <c r="V29" s="3">
        <f t="shared" si="16"/>
        <v>0</v>
      </c>
      <c r="W29" s="3">
        <f t="shared" si="16"/>
        <v>0</v>
      </c>
      <c r="X29" s="3">
        <f t="shared" si="16"/>
        <v>0</v>
      </c>
      <c r="Y29" s="3">
        <f t="shared" si="16"/>
        <v>0</v>
      </c>
      <c r="Z29" s="3">
        <f t="shared" si="16"/>
        <v>0</v>
      </c>
      <c r="AA29" s="3">
        <f t="shared" si="16"/>
        <v>0</v>
      </c>
      <c r="AB29" s="3"/>
    </row>
  </sheetData>
  <conditionalFormatting sqref="C28:N29">
    <cfRule type="cellIs" dxfId="6" priority="3" operator="lessThan">
      <formula>0</formula>
    </cfRule>
  </conditionalFormatting>
  <conditionalFormatting sqref="O28">
    <cfRule type="cellIs" dxfId="5" priority="2" operator="lessThan">
      <formula>0</formula>
    </cfRule>
  </conditionalFormatting>
  <conditionalFormatting sqref="P28:AB29">
    <cfRule type="cellIs" dxfId="4" priority="1" operator="lessThan">
      <formula>0</formula>
    </cfRule>
  </conditionalFormatting>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63"/>
  <sheetViews>
    <sheetView topLeftCell="A40" workbookViewId="0">
      <selection activeCell="J72" sqref="J72"/>
    </sheetView>
  </sheetViews>
  <sheetFormatPr defaultRowHeight="15" x14ac:dyDescent="0.25"/>
  <cols>
    <col min="2" max="2" width="41.85546875" bestFit="1" customWidth="1"/>
    <col min="15" max="15" width="12.28515625" bestFit="1" customWidth="1"/>
  </cols>
  <sheetData>
    <row r="2" spans="2:15" x14ac:dyDescent="0.25">
      <c r="B2" s="1" t="s">
        <v>198</v>
      </c>
    </row>
    <row r="4" spans="2:15" x14ac:dyDescent="0.25">
      <c r="B4" s="1" t="s">
        <v>105</v>
      </c>
      <c r="C4" s="1" t="s">
        <v>55</v>
      </c>
    </row>
    <row r="5" spans="2:15" x14ac:dyDescent="0.25">
      <c r="B5" t="str">
        <f>'Cash Flow Year 2-3'!B5</f>
        <v>Owner</v>
      </c>
      <c r="C5" t="str">
        <f>'Cash Flow Year 2-3'!C5</f>
        <v>Company</v>
      </c>
    </row>
    <row r="7" spans="2:15" s="8" customFormat="1" ht="15.75" thickBot="1" x14ac:dyDescent="0.3">
      <c r="B7" s="27"/>
      <c r="C7" s="27" t="str">
        <f>'Cash Flow Year 1'!C7</f>
        <v>Month 1</v>
      </c>
      <c r="D7" s="27" t="str">
        <f>'Cash Flow Year 1'!D7</f>
        <v>Month 2</v>
      </c>
      <c r="E7" s="27" t="str">
        <f>'Cash Flow Year 1'!E7</f>
        <v>Month 3</v>
      </c>
      <c r="F7" s="27" t="str">
        <f>'Cash Flow Year 1'!F7</f>
        <v>Month 4</v>
      </c>
      <c r="G7" s="27" t="str">
        <f>'Cash Flow Year 1'!G7</f>
        <v>Month 5</v>
      </c>
      <c r="H7" s="27" t="str">
        <f>'Cash Flow Year 1'!H7</f>
        <v>Month 6</v>
      </c>
      <c r="I7" s="27" t="str">
        <f>'Cash Flow Year 1'!I7</f>
        <v>Month 7</v>
      </c>
      <c r="J7" s="27" t="str">
        <f>'Cash Flow Year 1'!J7</f>
        <v>Month 8</v>
      </c>
      <c r="K7" s="27" t="str">
        <f>'Cash Flow Year 1'!K7</f>
        <v>Month 9</v>
      </c>
      <c r="L7" s="27" t="str">
        <f>'Cash Flow Year 1'!L7</f>
        <v>Month 10</v>
      </c>
      <c r="M7" s="27" t="str">
        <f>'Cash Flow Year 1'!M7</f>
        <v>Month 11</v>
      </c>
      <c r="N7" s="27" t="str">
        <f>'Cash Flow Year 1'!N7</f>
        <v>Month 12</v>
      </c>
      <c r="O7" s="27" t="s">
        <v>86</v>
      </c>
    </row>
    <row r="8" spans="2:15" ht="15.75" thickBot="1" x14ac:dyDescent="0.3">
      <c r="B8" s="95" t="s">
        <v>199</v>
      </c>
      <c r="C8" s="96"/>
      <c r="D8" s="96"/>
      <c r="E8" s="96"/>
      <c r="F8" s="96"/>
      <c r="G8" s="96"/>
      <c r="H8" s="96"/>
      <c r="I8" s="96"/>
      <c r="J8" s="96"/>
      <c r="K8" s="96"/>
      <c r="L8" s="96"/>
      <c r="M8" s="96"/>
      <c r="N8" s="96"/>
      <c r="O8" s="96"/>
    </row>
    <row r="9" spans="2:15" x14ac:dyDescent="0.25">
      <c r="B9" s="4" t="str">
        <f>IF(ISBLANK('Sales Forecast Year 1'!B9),"Product 1",'Sales Forecast Year 1'!B9)</f>
        <v>Product 1</v>
      </c>
      <c r="C9" s="90">
        <f>'Sales Forecast Year 1'!C23</f>
        <v>0</v>
      </c>
      <c r="D9" s="90">
        <f>'Sales Forecast Year 1'!D23</f>
        <v>0</v>
      </c>
      <c r="E9" s="90">
        <f>'Sales Forecast Year 1'!E23</f>
        <v>0</v>
      </c>
      <c r="F9" s="90">
        <f>'Sales Forecast Year 1'!F23</f>
        <v>0</v>
      </c>
      <c r="G9" s="90">
        <f>'Sales Forecast Year 1'!G23</f>
        <v>0</v>
      </c>
      <c r="H9" s="90">
        <f>'Sales Forecast Year 1'!H23</f>
        <v>0</v>
      </c>
      <c r="I9" s="90">
        <f>'Sales Forecast Year 1'!I23</f>
        <v>0</v>
      </c>
      <c r="J9" s="90">
        <f>'Sales Forecast Year 1'!J23</f>
        <v>0</v>
      </c>
      <c r="K9" s="90">
        <f>'Sales Forecast Year 1'!K23</f>
        <v>0</v>
      </c>
      <c r="L9" s="90">
        <f>'Sales Forecast Year 1'!L23</f>
        <v>0</v>
      </c>
      <c r="M9" s="90">
        <f>'Sales Forecast Year 1'!M23</f>
        <v>0</v>
      </c>
      <c r="N9" s="90">
        <f>'Sales Forecast Year 1'!N23</f>
        <v>0</v>
      </c>
      <c r="O9" s="90">
        <f>SUM(C9:N9)</f>
        <v>0</v>
      </c>
    </row>
    <row r="10" spans="2:15" x14ac:dyDescent="0.25">
      <c r="B10" s="2" t="str">
        <f>IF(ISBLANK('Sales Forecast Year 1'!B10),"Product 2",'Sales Forecast Year 1'!B10)</f>
        <v>Product 2</v>
      </c>
      <c r="C10" s="14">
        <f>'Sales Forecast Year 1'!C29</f>
        <v>0</v>
      </c>
      <c r="D10" s="14">
        <f>'Sales Forecast Year 1'!D29</f>
        <v>0</v>
      </c>
      <c r="E10" s="14">
        <f>'Sales Forecast Year 1'!E29</f>
        <v>0</v>
      </c>
      <c r="F10" s="14">
        <f>'Sales Forecast Year 1'!F29</f>
        <v>0</v>
      </c>
      <c r="G10" s="14">
        <f>'Sales Forecast Year 1'!G29</f>
        <v>0</v>
      </c>
      <c r="H10" s="14">
        <f>'Sales Forecast Year 1'!H29</f>
        <v>0</v>
      </c>
      <c r="I10" s="14">
        <f>'Sales Forecast Year 1'!I29</f>
        <v>0</v>
      </c>
      <c r="J10" s="14">
        <f>'Sales Forecast Year 1'!J29</f>
        <v>0</v>
      </c>
      <c r="K10" s="14">
        <f>'Sales Forecast Year 1'!K29</f>
        <v>0</v>
      </c>
      <c r="L10" s="14">
        <f>'Sales Forecast Year 1'!L29</f>
        <v>0</v>
      </c>
      <c r="M10" s="14">
        <f>'Sales Forecast Year 1'!M29</f>
        <v>0</v>
      </c>
      <c r="N10" s="14">
        <f>'Sales Forecast Year 1'!N29</f>
        <v>0</v>
      </c>
      <c r="O10" s="14">
        <f t="shared" ref="O10:O18" si="0">SUM(C10:N10)</f>
        <v>0</v>
      </c>
    </row>
    <row r="11" spans="2:15" x14ac:dyDescent="0.25">
      <c r="B11" s="2" t="str">
        <f>IF(ISBLANK('Sales Forecast Year 1'!B11),"Product 3",'Sales Forecast Year 1'!B11)</f>
        <v>Product 3</v>
      </c>
      <c r="C11" s="14">
        <f>'Sales Forecast Year 1'!C35</f>
        <v>0</v>
      </c>
      <c r="D11" s="14">
        <f>'Sales Forecast Year 1'!D35</f>
        <v>0</v>
      </c>
      <c r="E11" s="14">
        <f>'Sales Forecast Year 1'!E35</f>
        <v>0</v>
      </c>
      <c r="F11" s="14">
        <f>'Sales Forecast Year 1'!F35</f>
        <v>0</v>
      </c>
      <c r="G11" s="14">
        <f>'Sales Forecast Year 1'!G35</f>
        <v>0</v>
      </c>
      <c r="H11" s="14">
        <f>'Sales Forecast Year 1'!H35</f>
        <v>0</v>
      </c>
      <c r="I11" s="14">
        <f>'Sales Forecast Year 1'!I35</f>
        <v>0</v>
      </c>
      <c r="J11" s="14">
        <f>'Sales Forecast Year 1'!J35</f>
        <v>0</v>
      </c>
      <c r="K11" s="14">
        <f>'Sales Forecast Year 1'!K35</f>
        <v>0</v>
      </c>
      <c r="L11" s="14">
        <f>'Sales Forecast Year 1'!L35</f>
        <v>0</v>
      </c>
      <c r="M11" s="14">
        <f>'Sales Forecast Year 1'!M35</f>
        <v>0</v>
      </c>
      <c r="N11" s="14">
        <f>'Sales Forecast Year 1'!N35</f>
        <v>0</v>
      </c>
      <c r="O11" s="14">
        <f t="shared" si="0"/>
        <v>0</v>
      </c>
    </row>
    <row r="12" spans="2:15" x14ac:dyDescent="0.25">
      <c r="B12" s="2" t="str">
        <f>IF(ISBLANK('Sales Forecast Year 1'!B12),"Product 4",'Sales Forecast Year 1'!B12)</f>
        <v>Product 4</v>
      </c>
      <c r="C12" s="14">
        <f>'Sales Forecast Year 1'!C41</f>
        <v>0</v>
      </c>
      <c r="D12" s="14">
        <f>'Sales Forecast Year 1'!D41</f>
        <v>0</v>
      </c>
      <c r="E12" s="14">
        <f>'Sales Forecast Year 1'!E41</f>
        <v>0</v>
      </c>
      <c r="F12" s="14">
        <f>'Sales Forecast Year 1'!F41</f>
        <v>0</v>
      </c>
      <c r="G12" s="14">
        <f>'Sales Forecast Year 1'!G41</f>
        <v>0</v>
      </c>
      <c r="H12" s="14">
        <f>'Sales Forecast Year 1'!H41</f>
        <v>0</v>
      </c>
      <c r="I12" s="14">
        <f>'Sales Forecast Year 1'!I41</f>
        <v>0</v>
      </c>
      <c r="J12" s="14">
        <f>'Sales Forecast Year 1'!J41</f>
        <v>0</v>
      </c>
      <c r="K12" s="14">
        <f>'Sales Forecast Year 1'!K41</f>
        <v>0</v>
      </c>
      <c r="L12" s="14">
        <f>'Sales Forecast Year 1'!L41</f>
        <v>0</v>
      </c>
      <c r="M12" s="14">
        <f>'Sales Forecast Year 1'!M41</f>
        <v>0</v>
      </c>
      <c r="N12" s="14">
        <f>'Sales Forecast Year 1'!N41</f>
        <v>0</v>
      </c>
      <c r="O12" s="14">
        <f t="shared" si="0"/>
        <v>0</v>
      </c>
    </row>
    <row r="13" spans="2:15" x14ac:dyDescent="0.25">
      <c r="B13" s="2" t="str">
        <f>IF(ISBLANK('Sales Forecast Year 1'!B13),"Product 5",'Sales Forecast Year 1'!B13)</f>
        <v>Product 5</v>
      </c>
      <c r="C13" s="14">
        <f>'Sales Forecast Year 1'!C47</f>
        <v>0</v>
      </c>
      <c r="D13" s="14">
        <f>'Sales Forecast Year 1'!D47</f>
        <v>0</v>
      </c>
      <c r="E13" s="14">
        <f>'Sales Forecast Year 1'!E47</f>
        <v>0</v>
      </c>
      <c r="F13" s="14">
        <f>'Sales Forecast Year 1'!F47</f>
        <v>0</v>
      </c>
      <c r="G13" s="14">
        <f>'Sales Forecast Year 1'!G47</f>
        <v>0</v>
      </c>
      <c r="H13" s="14">
        <f>'Sales Forecast Year 1'!H47</f>
        <v>0</v>
      </c>
      <c r="I13" s="14">
        <f>'Sales Forecast Year 1'!I47</f>
        <v>0</v>
      </c>
      <c r="J13" s="14">
        <f>'Sales Forecast Year 1'!J47</f>
        <v>0</v>
      </c>
      <c r="K13" s="14">
        <f>'Sales Forecast Year 1'!K47</f>
        <v>0</v>
      </c>
      <c r="L13" s="14">
        <f>'Sales Forecast Year 1'!L47</f>
        <v>0</v>
      </c>
      <c r="M13" s="14">
        <f>'Sales Forecast Year 1'!M47</f>
        <v>0</v>
      </c>
      <c r="N13" s="14">
        <f>'Sales Forecast Year 1'!N47</f>
        <v>0</v>
      </c>
      <c r="O13" s="14">
        <f t="shared" si="0"/>
        <v>0</v>
      </c>
    </row>
    <row r="14" spans="2:15" x14ac:dyDescent="0.25">
      <c r="B14" s="2" t="str">
        <f>IF(ISBLANK('Sales Forecast Year 1'!B14),"Product 6",'Sales Forecast Year 1'!B14)</f>
        <v>Product 6</v>
      </c>
      <c r="C14" s="14">
        <f>'Sales Forecast Year 1'!C53</f>
        <v>0</v>
      </c>
      <c r="D14" s="14">
        <f>'Sales Forecast Year 1'!D53</f>
        <v>0</v>
      </c>
      <c r="E14" s="14">
        <f>'Sales Forecast Year 1'!E53</f>
        <v>0</v>
      </c>
      <c r="F14" s="14">
        <f>'Sales Forecast Year 1'!F53</f>
        <v>0</v>
      </c>
      <c r="G14" s="14">
        <f>'Sales Forecast Year 1'!G53</f>
        <v>0</v>
      </c>
      <c r="H14" s="14">
        <f>'Sales Forecast Year 1'!H53</f>
        <v>0</v>
      </c>
      <c r="I14" s="14">
        <f>'Sales Forecast Year 1'!I53</f>
        <v>0</v>
      </c>
      <c r="J14" s="14">
        <f>'Sales Forecast Year 1'!J53</f>
        <v>0</v>
      </c>
      <c r="K14" s="14">
        <f>'Sales Forecast Year 1'!K53</f>
        <v>0</v>
      </c>
      <c r="L14" s="14">
        <f>'Sales Forecast Year 1'!L53</f>
        <v>0</v>
      </c>
      <c r="M14" s="14">
        <f>'Sales Forecast Year 1'!M53</f>
        <v>0</v>
      </c>
      <c r="N14" s="14">
        <f>'Sales Forecast Year 1'!N53</f>
        <v>0</v>
      </c>
      <c r="O14" s="14">
        <f t="shared" si="0"/>
        <v>0</v>
      </c>
    </row>
    <row r="15" spans="2:15" x14ac:dyDescent="0.25">
      <c r="B15" s="2" t="str">
        <f>IF(ISBLANK('Sales Forecast Year 1'!B15),"Product 7",'Sales Forecast Year 1'!B15)</f>
        <v>Product 7</v>
      </c>
      <c r="C15" s="14">
        <f>'Sales Forecast Year 1'!C59</f>
        <v>0</v>
      </c>
      <c r="D15" s="14">
        <f>'Sales Forecast Year 1'!D59</f>
        <v>0</v>
      </c>
      <c r="E15" s="14">
        <f>'Sales Forecast Year 1'!E59</f>
        <v>0</v>
      </c>
      <c r="F15" s="14">
        <f>'Sales Forecast Year 1'!F59</f>
        <v>0</v>
      </c>
      <c r="G15" s="14">
        <f>'Sales Forecast Year 1'!G59</f>
        <v>0</v>
      </c>
      <c r="H15" s="14">
        <f>'Sales Forecast Year 1'!H59</f>
        <v>0</v>
      </c>
      <c r="I15" s="14">
        <f>'Sales Forecast Year 1'!I59</f>
        <v>0</v>
      </c>
      <c r="J15" s="14">
        <f>'Sales Forecast Year 1'!J59</f>
        <v>0</v>
      </c>
      <c r="K15" s="14">
        <f>'Sales Forecast Year 1'!K59</f>
        <v>0</v>
      </c>
      <c r="L15" s="14">
        <f>'Sales Forecast Year 1'!L59</f>
        <v>0</v>
      </c>
      <c r="M15" s="14">
        <f>'Sales Forecast Year 1'!M59</f>
        <v>0</v>
      </c>
      <c r="N15" s="14">
        <f>'Sales Forecast Year 1'!N59</f>
        <v>0</v>
      </c>
      <c r="O15" s="14">
        <f t="shared" si="0"/>
        <v>0</v>
      </c>
    </row>
    <row r="16" spans="2:15" x14ac:dyDescent="0.25">
      <c r="B16" s="2" t="str">
        <f>IF(ISBLANK('Sales Forecast Year 1'!B16),"Product 8",'Sales Forecast Year 1'!B16)</f>
        <v>Product 8</v>
      </c>
      <c r="C16" s="14">
        <f>'Sales Forecast Year 1'!C65</f>
        <v>0</v>
      </c>
      <c r="D16" s="14">
        <f>'Sales Forecast Year 1'!D65</f>
        <v>0</v>
      </c>
      <c r="E16" s="14">
        <f>'Sales Forecast Year 1'!E65</f>
        <v>0</v>
      </c>
      <c r="F16" s="14">
        <f>'Sales Forecast Year 1'!F65</f>
        <v>0</v>
      </c>
      <c r="G16" s="14">
        <f>'Sales Forecast Year 1'!G65</f>
        <v>0</v>
      </c>
      <c r="H16" s="14">
        <f>'Sales Forecast Year 1'!H65</f>
        <v>0</v>
      </c>
      <c r="I16" s="14">
        <f>'Sales Forecast Year 1'!I65</f>
        <v>0</v>
      </c>
      <c r="J16" s="14">
        <f>'Sales Forecast Year 1'!J65</f>
        <v>0</v>
      </c>
      <c r="K16" s="14">
        <f>'Sales Forecast Year 1'!K65</f>
        <v>0</v>
      </c>
      <c r="L16" s="14">
        <f>'Sales Forecast Year 1'!L65</f>
        <v>0</v>
      </c>
      <c r="M16" s="14">
        <f>'Sales Forecast Year 1'!M65</f>
        <v>0</v>
      </c>
      <c r="N16" s="14">
        <f>'Sales Forecast Year 1'!N65</f>
        <v>0</v>
      </c>
      <c r="O16" s="14">
        <f t="shared" si="0"/>
        <v>0</v>
      </c>
    </row>
    <row r="17" spans="2:15" x14ac:dyDescent="0.25">
      <c r="B17" s="2" t="str">
        <f>IF(ISBLANK('Sales Forecast Year 1'!B17),"Product 9",'Sales Forecast Year 1'!B17)</f>
        <v>Product 9</v>
      </c>
      <c r="C17" s="14">
        <f>'Sales Forecast Year 1'!C71</f>
        <v>0</v>
      </c>
      <c r="D17" s="14">
        <f>'Sales Forecast Year 1'!D71</f>
        <v>0</v>
      </c>
      <c r="E17" s="14">
        <f>'Sales Forecast Year 1'!E71</f>
        <v>0</v>
      </c>
      <c r="F17" s="14">
        <f>'Sales Forecast Year 1'!F71</f>
        <v>0</v>
      </c>
      <c r="G17" s="14">
        <f>'Sales Forecast Year 1'!G71</f>
        <v>0</v>
      </c>
      <c r="H17" s="14">
        <f>'Sales Forecast Year 1'!H71</f>
        <v>0</v>
      </c>
      <c r="I17" s="14">
        <f>'Sales Forecast Year 1'!I71</f>
        <v>0</v>
      </c>
      <c r="J17" s="14">
        <f>'Sales Forecast Year 1'!J71</f>
        <v>0</v>
      </c>
      <c r="K17" s="14">
        <f>'Sales Forecast Year 1'!K71</f>
        <v>0</v>
      </c>
      <c r="L17" s="14">
        <f>'Sales Forecast Year 1'!L71</f>
        <v>0</v>
      </c>
      <c r="M17" s="14">
        <f>'Sales Forecast Year 1'!M71</f>
        <v>0</v>
      </c>
      <c r="N17" s="14">
        <f>'Sales Forecast Year 1'!N71</f>
        <v>0</v>
      </c>
      <c r="O17" s="14">
        <f t="shared" si="0"/>
        <v>0</v>
      </c>
    </row>
    <row r="18" spans="2:15" x14ac:dyDescent="0.25">
      <c r="B18" s="2" t="str">
        <f>IF(ISBLANK('Sales Forecast Year 1'!B18),"Product 10",'Sales Forecast Year 1'!B18)</f>
        <v>Product 10</v>
      </c>
      <c r="C18" s="14">
        <f>'Sales Forecast Year 1'!C77</f>
        <v>0</v>
      </c>
      <c r="D18" s="14">
        <f>'Sales Forecast Year 1'!D77</f>
        <v>0</v>
      </c>
      <c r="E18" s="14">
        <f>'Sales Forecast Year 1'!E77</f>
        <v>0</v>
      </c>
      <c r="F18" s="14">
        <f>'Sales Forecast Year 1'!F77</f>
        <v>0</v>
      </c>
      <c r="G18" s="14">
        <f>'Sales Forecast Year 1'!G77</f>
        <v>0</v>
      </c>
      <c r="H18" s="14">
        <f>'Sales Forecast Year 1'!H77</f>
        <v>0</v>
      </c>
      <c r="I18" s="14">
        <f>'Sales Forecast Year 1'!I77</f>
        <v>0</v>
      </c>
      <c r="J18" s="14">
        <f>'Sales Forecast Year 1'!J77</f>
        <v>0</v>
      </c>
      <c r="K18" s="14">
        <f>'Sales Forecast Year 1'!K77</f>
        <v>0</v>
      </c>
      <c r="L18" s="14">
        <f>'Sales Forecast Year 1'!L77</f>
        <v>0</v>
      </c>
      <c r="M18" s="14">
        <f>'Sales Forecast Year 1'!M77</f>
        <v>0</v>
      </c>
      <c r="N18" s="14">
        <f>'Sales Forecast Year 1'!N77</f>
        <v>0</v>
      </c>
      <c r="O18" s="14">
        <f t="shared" si="0"/>
        <v>0</v>
      </c>
    </row>
    <row r="19" spans="2:15" x14ac:dyDescent="0.25">
      <c r="B19" s="6" t="s">
        <v>205</v>
      </c>
      <c r="C19" s="14">
        <f t="shared" ref="C19:O19" si="1">SUM(C9:C18)</f>
        <v>0</v>
      </c>
      <c r="D19" s="14">
        <f t="shared" si="1"/>
        <v>0</v>
      </c>
      <c r="E19" s="14">
        <f t="shared" si="1"/>
        <v>0</v>
      </c>
      <c r="F19" s="14">
        <f t="shared" si="1"/>
        <v>0</v>
      </c>
      <c r="G19" s="14">
        <f t="shared" si="1"/>
        <v>0</v>
      </c>
      <c r="H19" s="14">
        <f t="shared" si="1"/>
        <v>0</v>
      </c>
      <c r="I19" s="14">
        <f t="shared" si="1"/>
        <v>0</v>
      </c>
      <c r="J19" s="14">
        <f t="shared" si="1"/>
        <v>0</v>
      </c>
      <c r="K19" s="14">
        <f t="shared" si="1"/>
        <v>0</v>
      </c>
      <c r="L19" s="14">
        <f t="shared" si="1"/>
        <v>0</v>
      </c>
      <c r="M19" s="14">
        <f t="shared" si="1"/>
        <v>0</v>
      </c>
      <c r="N19" s="14">
        <f t="shared" si="1"/>
        <v>0</v>
      </c>
      <c r="O19" s="14">
        <f t="shared" si="1"/>
        <v>0</v>
      </c>
    </row>
    <row r="20" spans="2:15" ht="15.75" thickBot="1" x14ac:dyDescent="0.3">
      <c r="B20" s="91" t="s">
        <v>200</v>
      </c>
      <c r="C20" s="31"/>
      <c r="D20" s="31"/>
      <c r="E20" s="31"/>
      <c r="F20" s="31"/>
      <c r="G20" s="31"/>
      <c r="H20" s="31"/>
      <c r="I20" s="31"/>
      <c r="J20" s="31"/>
      <c r="K20" s="31"/>
      <c r="L20" s="31"/>
      <c r="M20" s="31"/>
      <c r="N20" s="31"/>
      <c r="O20" s="31"/>
    </row>
    <row r="21" spans="2:15" x14ac:dyDescent="0.25">
      <c r="B21" s="4" t="str">
        <f>IF(ISBLANK('Sales Forecast Year 1'!B9),"Product 1",'Sales Forecast Year 1'!B9)</f>
        <v>Product 1</v>
      </c>
      <c r="C21" s="90">
        <f>'Sales Forecast Year 1'!C24</f>
        <v>0</v>
      </c>
      <c r="D21" s="90">
        <f>'Sales Forecast Year 1'!D24</f>
        <v>0</v>
      </c>
      <c r="E21" s="90">
        <f>'Sales Forecast Year 1'!E24</f>
        <v>0</v>
      </c>
      <c r="F21" s="90">
        <f>'Sales Forecast Year 1'!F24</f>
        <v>0</v>
      </c>
      <c r="G21" s="90">
        <f>'Sales Forecast Year 1'!G24</f>
        <v>0</v>
      </c>
      <c r="H21" s="90">
        <f>'Sales Forecast Year 1'!H24</f>
        <v>0</v>
      </c>
      <c r="I21" s="90">
        <f>'Sales Forecast Year 1'!I24</f>
        <v>0</v>
      </c>
      <c r="J21" s="90">
        <f>'Sales Forecast Year 1'!J24</f>
        <v>0</v>
      </c>
      <c r="K21" s="90">
        <f>'Sales Forecast Year 1'!K24</f>
        <v>0</v>
      </c>
      <c r="L21" s="90">
        <f>'Sales Forecast Year 1'!L24</f>
        <v>0</v>
      </c>
      <c r="M21" s="90">
        <f>'Sales Forecast Year 1'!M24</f>
        <v>0</v>
      </c>
      <c r="N21" s="90">
        <f>'Sales Forecast Year 1'!N24</f>
        <v>0</v>
      </c>
      <c r="O21" s="90">
        <f>SUM(C21:N21)</f>
        <v>0</v>
      </c>
    </row>
    <row r="22" spans="2:15" x14ac:dyDescent="0.25">
      <c r="B22" s="2" t="str">
        <f>IF(ISBLANK('Sales Forecast Year 1'!B10),"Product 2",'Sales Forecast Year 1'!B10)</f>
        <v>Product 2</v>
      </c>
      <c r="C22" s="14">
        <f>'Sales Forecast Year 1'!C30</f>
        <v>0</v>
      </c>
      <c r="D22" s="14">
        <f>'Sales Forecast Year 1'!D30</f>
        <v>0</v>
      </c>
      <c r="E22" s="14">
        <f>'Sales Forecast Year 1'!E30</f>
        <v>0</v>
      </c>
      <c r="F22" s="14">
        <f>'Sales Forecast Year 1'!F30</f>
        <v>0</v>
      </c>
      <c r="G22" s="14">
        <f>'Sales Forecast Year 1'!G30</f>
        <v>0</v>
      </c>
      <c r="H22" s="14">
        <f>'Sales Forecast Year 1'!H30</f>
        <v>0</v>
      </c>
      <c r="I22" s="14">
        <f>'Sales Forecast Year 1'!I30</f>
        <v>0</v>
      </c>
      <c r="J22" s="14">
        <f>'Sales Forecast Year 1'!J30</f>
        <v>0</v>
      </c>
      <c r="K22" s="14">
        <f>'Sales Forecast Year 1'!K30</f>
        <v>0</v>
      </c>
      <c r="L22" s="14">
        <f>'Sales Forecast Year 1'!L30</f>
        <v>0</v>
      </c>
      <c r="M22" s="14">
        <f>'Sales Forecast Year 1'!M30</f>
        <v>0</v>
      </c>
      <c r="N22" s="14">
        <f>'Sales Forecast Year 1'!N30</f>
        <v>0</v>
      </c>
      <c r="O22" s="14">
        <f t="shared" ref="O22:O30" si="2">SUM(C22:N22)</f>
        <v>0</v>
      </c>
    </row>
    <row r="23" spans="2:15" x14ac:dyDescent="0.25">
      <c r="B23" s="2" t="str">
        <f>IF(ISBLANK('Sales Forecast Year 1'!B11),"Product 3",'Sales Forecast Year 1'!B11)</f>
        <v>Product 3</v>
      </c>
      <c r="C23" s="14">
        <f>'Sales Forecast Year 1'!C36</f>
        <v>0</v>
      </c>
      <c r="D23" s="14">
        <f>'Sales Forecast Year 1'!D36</f>
        <v>0</v>
      </c>
      <c r="E23" s="14">
        <f>'Sales Forecast Year 1'!E36</f>
        <v>0</v>
      </c>
      <c r="F23" s="14">
        <f>'Sales Forecast Year 1'!F36</f>
        <v>0</v>
      </c>
      <c r="G23" s="14">
        <f>'Sales Forecast Year 1'!G36</f>
        <v>0</v>
      </c>
      <c r="H23" s="14">
        <f>'Sales Forecast Year 1'!H36</f>
        <v>0</v>
      </c>
      <c r="I23" s="14">
        <f>'Sales Forecast Year 1'!I36</f>
        <v>0</v>
      </c>
      <c r="J23" s="14">
        <f>'Sales Forecast Year 1'!J36</f>
        <v>0</v>
      </c>
      <c r="K23" s="14">
        <f>'Sales Forecast Year 1'!K36</f>
        <v>0</v>
      </c>
      <c r="L23" s="14">
        <f>'Sales Forecast Year 1'!L36</f>
        <v>0</v>
      </c>
      <c r="M23" s="14">
        <f>'Sales Forecast Year 1'!M36</f>
        <v>0</v>
      </c>
      <c r="N23" s="14">
        <f>'Sales Forecast Year 1'!N36</f>
        <v>0</v>
      </c>
      <c r="O23" s="14">
        <f t="shared" si="2"/>
        <v>0</v>
      </c>
    </row>
    <row r="24" spans="2:15" x14ac:dyDescent="0.25">
      <c r="B24" s="2" t="str">
        <f>IF(ISBLANK('Sales Forecast Year 1'!B12),"Product 4",'Sales Forecast Year 1'!B12)</f>
        <v>Product 4</v>
      </c>
      <c r="C24" s="14">
        <f>'Sales Forecast Year 1'!C42</f>
        <v>0</v>
      </c>
      <c r="D24" s="14">
        <f>'Sales Forecast Year 1'!D42</f>
        <v>0</v>
      </c>
      <c r="E24" s="14">
        <f>'Sales Forecast Year 1'!E42</f>
        <v>0</v>
      </c>
      <c r="F24" s="14">
        <f>'Sales Forecast Year 1'!F42</f>
        <v>0</v>
      </c>
      <c r="G24" s="14">
        <f>'Sales Forecast Year 1'!G42</f>
        <v>0</v>
      </c>
      <c r="H24" s="14">
        <f>'Sales Forecast Year 1'!H42</f>
        <v>0</v>
      </c>
      <c r="I24" s="14">
        <f>'Sales Forecast Year 1'!I42</f>
        <v>0</v>
      </c>
      <c r="J24" s="14">
        <f>'Sales Forecast Year 1'!J42</f>
        <v>0</v>
      </c>
      <c r="K24" s="14">
        <f>'Sales Forecast Year 1'!K42</f>
        <v>0</v>
      </c>
      <c r="L24" s="14">
        <f>'Sales Forecast Year 1'!L42</f>
        <v>0</v>
      </c>
      <c r="M24" s="14">
        <f>'Sales Forecast Year 1'!M42</f>
        <v>0</v>
      </c>
      <c r="N24" s="14">
        <f>'Sales Forecast Year 1'!N42</f>
        <v>0</v>
      </c>
      <c r="O24" s="14">
        <f t="shared" si="2"/>
        <v>0</v>
      </c>
    </row>
    <row r="25" spans="2:15" x14ac:dyDescent="0.25">
      <c r="B25" s="2" t="str">
        <f>IF(ISBLANK('Sales Forecast Year 1'!B13),"Product 5",'Sales Forecast Year 1'!B13)</f>
        <v>Product 5</v>
      </c>
      <c r="C25" s="14">
        <f>'Sales Forecast Year 1'!C48</f>
        <v>0</v>
      </c>
      <c r="D25" s="14">
        <f>'Sales Forecast Year 1'!D48</f>
        <v>0</v>
      </c>
      <c r="E25" s="14">
        <f>'Sales Forecast Year 1'!E48</f>
        <v>0</v>
      </c>
      <c r="F25" s="14">
        <f>'Sales Forecast Year 1'!F48</f>
        <v>0</v>
      </c>
      <c r="G25" s="14">
        <f>'Sales Forecast Year 1'!G48</f>
        <v>0</v>
      </c>
      <c r="H25" s="14">
        <f>'Sales Forecast Year 1'!H48</f>
        <v>0</v>
      </c>
      <c r="I25" s="14">
        <f>'Sales Forecast Year 1'!I48</f>
        <v>0</v>
      </c>
      <c r="J25" s="14">
        <f>'Sales Forecast Year 1'!J48</f>
        <v>0</v>
      </c>
      <c r="K25" s="14">
        <f>'Sales Forecast Year 1'!K48</f>
        <v>0</v>
      </c>
      <c r="L25" s="14">
        <f>'Sales Forecast Year 1'!L48</f>
        <v>0</v>
      </c>
      <c r="M25" s="14">
        <f>'Sales Forecast Year 1'!M48</f>
        <v>0</v>
      </c>
      <c r="N25" s="14">
        <f>'Sales Forecast Year 1'!N48</f>
        <v>0</v>
      </c>
      <c r="O25" s="14">
        <f t="shared" si="2"/>
        <v>0</v>
      </c>
    </row>
    <row r="26" spans="2:15" x14ac:dyDescent="0.25">
      <c r="B26" s="2" t="str">
        <f>IF(ISBLANK('Sales Forecast Year 1'!B14),"Product 6",'Sales Forecast Year 1'!B14)</f>
        <v>Product 6</v>
      </c>
      <c r="C26" s="14">
        <f>'Sales Forecast Year 1'!C54</f>
        <v>0</v>
      </c>
      <c r="D26" s="14">
        <f>'Sales Forecast Year 1'!D54</f>
        <v>0</v>
      </c>
      <c r="E26" s="14">
        <f>'Sales Forecast Year 1'!E54</f>
        <v>0</v>
      </c>
      <c r="F26" s="14">
        <f>'Sales Forecast Year 1'!F54</f>
        <v>0</v>
      </c>
      <c r="G26" s="14">
        <f>'Sales Forecast Year 1'!G54</f>
        <v>0</v>
      </c>
      <c r="H26" s="14">
        <f>'Sales Forecast Year 1'!H54</f>
        <v>0</v>
      </c>
      <c r="I26" s="14">
        <f>'Sales Forecast Year 1'!I54</f>
        <v>0</v>
      </c>
      <c r="J26" s="14">
        <f>'Sales Forecast Year 1'!J54</f>
        <v>0</v>
      </c>
      <c r="K26" s="14">
        <f>'Sales Forecast Year 1'!K54</f>
        <v>0</v>
      </c>
      <c r="L26" s="14">
        <f>'Sales Forecast Year 1'!L54</f>
        <v>0</v>
      </c>
      <c r="M26" s="14">
        <f>'Sales Forecast Year 1'!M54</f>
        <v>0</v>
      </c>
      <c r="N26" s="14">
        <f>'Sales Forecast Year 1'!N54</f>
        <v>0</v>
      </c>
      <c r="O26" s="14">
        <f t="shared" si="2"/>
        <v>0</v>
      </c>
    </row>
    <row r="27" spans="2:15" x14ac:dyDescent="0.25">
      <c r="B27" s="2" t="str">
        <f>IF(ISBLANK('Sales Forecast Year 1'!B15),"Product 7",'Sales Forecast Year 1'!B15)</f>
        <v>Product 7</v>
      </c>
      <c r="C27" s="14">
        <f>'Sales Forecast Year 1'!C60</f>
        <v>0</v>
      </c>
      <c r="D27" s="14">
        <f>'Sales Forecast Year 1'!D60</f>
        <v>0</v>
      </c>
      <c r="E27" s="14">
        <f>'Sales Forecast Year 1'!E60</f>
        <v>0</v>
      </c>
      <c r="F27" s="14">
        <f>'Sales Forecast Year 1'!F60</f>
        <v>0</v>
      </c>
      <c r="G27" s="14">
        <f>'Sales Forecast Year 1'!G60</f>
        <v>0</v>
      </c>
      <c r="H27" s="14">
        <f>'Sales Forecast Year 1'!H60</f>
        <v>0</v>
      </c>
      <c r="I27" s="14">
        <f>'Sales Forecast Year 1'!I60</f>
        <v>0</v>
      </c>
      <c r="J27" s="14">
        <f>'Sales Forecast Year 1'!J60</f>
        <v>0</v>
      </c>
      <c r="K27" s="14">
        <f>'Sales Forecast Year 1'!K60</f>
        <v>0</v>
      </c>
      <c r="L27" s="14">
        <f>'Sales Forecast Year 1'!L60</f>
        <v>0</v>
      </c>
      <c r="M27" s="14">
        <f>'Sales Forecast Year 1'!M60</f>
        <v>0</v>
      </c>
      <c r="N27" s="14">
        <f>'Sales Forecast Year 1'!N60</f>
        <v>0</v>
      </c>
      <c r="O27" s="14">
        <f t="shared" si="2"/>
        <v>0</v>
      </c>
    </row>
    <row r="28" spans="2:15" x14ac:dyDescent="0.25">
      <c r="B28" s="2" t="str">
        <f>IF(ISBLANK('Sales Forecast Year 1'!B16),"Product 8",'Sales Forecast Year 1'!B16)</f>
        <v>Product 8</v>
      </c>
      <c r="C28" s="14">
        <f>'Sales Forecast Year 1'!C66</f>
        <v>0</v>
      </c>
      <c r="D28" s="14">
        <f>'Sales Forecast Year 1'!D66</f>
        <v>0</v>
      </c>
      <c r="E28" s="14">
        <f>'Sales Forecast Year 1'!E66</f>
        <v>0</v>
      </c>
      <c r="F28" s="14">
        <f>'Sales Forecast Year 1'!F66</f>
        <v>0</v>
      </c>
      <c r="G28" s="14">
        <f>'Sales Forecast Year 1'!G66</f>
        <v>0</v>
      </c>
      <c r="H28" s="14">
        <f>'Sales Forecast Year 1'!H66</f>
        <v>0</v>
      </c>
      <c r="I28" s="14">
        <f>'Sales Forecast Year 1'!I66</f>
        <v>0</v>
      </c>
      <c r="J28" s="14">
        <f>'Sales Forecast Year 1'!J66</f>
        <v>0</v>
      </c>
      <c r="K28" s="14">
        <f>'Sales Forecast Year 1'!K66</f>
        <v>0</v>
      </c>
      <c r="L28" s="14">
        <f>'Sales Forecast Year 1'!L66</f>
        <v>0</v>
      </c>
      <c r="M28" s="14">
        <f>'Sales Forecast Year 1'!M66</f>
        <v>0</v>
      </c>
      <c r="N28" s="14">
        <f>'Sales Forecast Year 1'!N66</f>
        <v>0</v>
      </c>
      <c r="O28" s="14">
        <f t="shared" si="2"/>
        <v>0</v>
      </c>
    </row>
    <row r="29" spans="2:15" x14ac:dyDescent="0.25">
      <c r="B29" s="2" t="str">
        <f>IF(ISBLANK('Sales Forecast Year 1'!B17),"Product 9",'Sales Forecast Year 1'!B17)</f>
        <v>Product 9</v>
      </c>
      <c r="C29" s="14">
        <f>'Sales Forecast Year 1'!C72</f>
        <v>0</v>
      </c>
      <c r="D29" s="14">
        <f>'Sales Forecast Year 1'!D72</f>
        <v>0</v>
      </c>
      <c r="E29" s="14">
        <f>'Sales Forecast Year 1'!E72</f>
        <v>0</v>
      </c>
      <c r="F29" s="14">
        <f>'Sales Forecast Year 1'!F72</f>
        <v>0</v>
      </c>
      <c r="G29" s="14">
        <f>'Sales Forecast Year 1'!G72</f>
        <v>0</v>
      </c>
      <c r="H29" s="14">
        <f>'Sales Forecast Year 1'!H72</f>
        <v>0</v>
      </c>
      <c r="I29" s="14">
        <f>'Sales Forecast Year 1'!I72</f>
        <v>0</v>
      </c>
      <c r="J29" s="14">
        <f>'Sales Forecast Year 1'!J72</f>
        <v>0</v>
      </c>
      <c r="K29" s="14">
        <f>'Sales Forecast Year 1'!K72</f>
        <v>0</v>
      </c>
      <c r="L29" s="14">
        <f>'Sales Forecast Year 1'!L72</f>
        <v>0</v>
      </c>
      <c r="M29" s="14">
        <f>'Sales Forecast Year 1'!M72</f>
        <v>0</v>
      </c>
      <c r="N29" s="14">
        <f>'Sales Forecast Year 1'!N72</f>
        <v>0</v>
      </c>
      <c r="O29" s="14">
        <f t="shared" si="2"/>
        <v>0</v>
      </c>
    </row>
    <row r="30" spans="2:15" x14ac:dyDescent="0.25">
      <c r="B30" s="2" t="str">
        <f>IF(ISBLANK('Sales Forecast Year 1'!B18),"Product 10",'Sales Forecast Year 1'!B18)</f>
        <v>Product 10</v>
      </c>
      <c r="C30" s="14">
        <f>'Sales Forecast Year 1'!C78</f>
        <v>0</v>
      </c>
      <c r="D30" s="14">
        <f>'Sales Forecast Year 1'!D78</f>
        <v>0</v>
      </c>
      <c r="E30" s="14">
        <f>'Sales Forecast Year 1'!E78</f>
        <v>0</v>
      </c>
      <c r="F30" s="14">
        <f>'Sales Forecast Year 1'!F78</f>
        <v>0</v>
      </c>
      <c r="G30" s="14">
        <f>'Sales Forecast Year 1'!G78</f>
        <v>0</v>
      </c>
      <c r="H30" s="14">
        <f>'Sales Forecast Year 1'!H78</f>
        <v>0</v>
      </c>
      <c r="I30" s="14">
        <f>'Sales Forecast Year 1'!I78</f>
        <v>0</v>
      </c>
      <c r="J30" s="14">
        <f>'Sales Forecast Year 1'!J78</f>
        <v>0</v>
      </c>
      <c r="K30" s="14">
        <f>'Sales Forecast Year 1'!K78</f>
        <v>0</v>
      </c>
      <c r="L30" s="14">
        <f>'Sales Forecast Year 1'!L78</f>
        <v>0</v>
      </c>
      <c r="M30" s="14">
        <f>'Sales Forecast Year 1'!M78</f>
        <v>0</v>
      </c>
      <c r="N30" s="14">
        <f>'Sales Forecast Year 1'!N78</f>
        <v>0</v>
      </c>
      <c r="O30" s="14">
        <f t="shared" si="2"/>
        <v>0</v>
      </c>
    </row>
    <row r="31" spans="2:15" x14ac:dyDescent="0.25">
      <c r="B31" s="6" t="s">
        <v>204</v>
      </c>
      <c r="C31" s="14">
        <f t="shared" ref="C31:O31" si="3">SUM(C21:C30)</f>
        <v>0</v>
      </c>
      <c r="D31" s="14">
        <f t="shared" si="3"/>
        <v>0</v>
      </c>
      <c r="E31" s="14">
        <f t="shared" si="3"/>
        <v>0</v>
      </c>
      <c r="F31" s="14">
        <f t="shared" si="3"/>
        <v>0</v>
      </c>
      <c r="G31" s="14">
        <f t="shared" si="3"/>
        <v>0</v>
      </c>
      <c r="H31" s="14">
        <f t="shared" si="3"/>
        <v>0</v>
      </c>
      <c r="I31" s="14">
        <f t="shared" si="3"/>
        <v>0</v>
      </c>
      <c r="J31" s="14">
        <f t="shared" si="3"/>
        <v>0</v>
      </c>
      <c r="K31" s="14">
        <f t="shared" si="3"/>
        <v>0</v>
      </c>
      <c r="L31" s="14">
        <f t="shared" si="3"/>
        <v>0</v>
      </c>
      <c r="M31" s="14">
        <f t="shared" si="3"/>
        <v>0</v>
      </c>
      <c r="N31" s="14">
        <f t="shared" si="3"/>
        <v>0</v>
      </c>
      <c r="O31" s="14">
        <f t="shared" si="3"/>
        <v>0</v>
      </c>
    </row>
    <row r="32" spans="2:15" x14ac:dyDescent="0.25">
      <c r="B32" s="6" t="s">
        <v>201</v>
      </c>
      <c r="C32" s="14">
        <f t="shared" ref="C32:O32" si="4">C19-C31</f>
        <v>0</v>
      </c>
      <c r="D32" s="14">
        <f t="shared" si="4"/>
        <v>0</v>
      </c>
      <c r="E32" s="14">
        <f t="shared" si="4"/>
        <v>0</v>
      </c>
      <c r="F32" s="14">
        <f t="shared" si="4"/>
        <v>0</v>
      </c>
      <c r="G32" s="14">
        <f t="shared" si="4"/>
        <v>0</v>
      </c>
      <c r="H32" s="14">
        <f t="shared" si="4"/>
        <v>0</v>
      </c>
      <c r="I32" s="14">
        <f t="shared" si="4"/>
        <v>0</v>
      </c>
      <c r="J32" s="14">
        <f t="shared" si="4"/>
        <v>0</v>
      </c>
      <c r="K32" s="14">
        <f t="shared" si="4"/>
        <v>0</v>
      </c>
      <c r="L32" s="14">
        <f t="shared" si="4"/>
        <v>0</v>
      </c>
      <c r="M32" s="14">
        <f t="shared" si="4"/>
        <v>0</v>
      </c>
      <c r="N32" s="14">
        <f t="shared" si="4"/>
        <v>0</v>
      </c>
      <c r="O32" s="14">
        <f t="shared" si="4"/>
        <v>0</v>
      </c>
    </row>
    <row r="33" spans="2:15" x14ac:dyDescent="0.25">
      <c r="B33" s="6" t="s">
        <v>202</v>
      </c>
      <c r="C33" s="14">
        <f>'Payroll Year 1'!F25</f>
        <v>0</v>
      </c>
      <c r="D33" s="14">
        <f>'Payroll Year 1'!G25</f>
        <v>0</v>
      </c>
      <c r="E33" s="14">
        <f>'Payroll Year 1'!H25</f>
        <v>0</v>
      </c>
      <c r="F33" s="14">
        <f>'Payroll Year 1'!I25</f>
        <v>0</v>
      </c>
      <c r="G33" s="14">
        <f>'Payroll Year 1'!J25</f>
        <v>0</v>
      </c>
      <c r="H33" s="14">
        <f>'Payroll Year 1'!K25</f>
        <v>0</v>
      </c>
      <c r="I33" s="14">
        <f>'Payroll Year 1'!L25</f>
        <v>0</v>
      </c>
      <c r="J33" s="14">
        <f>'Payroll Year 1'!M25</f>
        <v>0</v>
      </c>
      <c r="K33" s="14">
        <f>'Payroll Year 1'!N25</f>
        <v>0</v>
      </c>
      <c r="L33" s="14">
        <f>'Payroll Year 1'!O25</f>
        <v>0</v>
      </c>
      <c r="M33" s="14">
        <f>'Payroll Year 1'!P25</f>
        <v>0</v>
      </c>
      <c r="N33" s="14">
        <f>'Payroll Year 1'!Q25</f>
        <v>0</v>
      </c>
      <c r="O33" s="14">
        <f>SUM(C33:N33)</f>
        <v>0</v>
      </c>
    </row>
    <row r="34" spans="2:15" ht="15.75" thickBot="1" x14ac:dyDescent="0.3">
      <c r="B34" s="91" t="s">
        <v>203</v>
      </c>
      <c r="C34" s="31"/>
      <c r="D34" s="31"/>
      <c r="E34" s="31"/>
      <c r="F34" s="31"/>
      <c r="G34" s="31"/>
      <c r="H34" s="31"/>
      <c r="I34" s="31"/>
      <c r="J34" s="31"/>
      <c r="K34" s="31"/>
      <c r="L34" s="31"/>
      <c r="M34" s="31"/>
      <c r="N34" s="31"/>
      <c r="O34" s="31"/>
    </row>
    <row r="35" spans="2:15" x14ac:dyDescent="0.25">
      <c r="B35" s="4" t="str">
        <f>'Operating Expenses Year 1'!B9</f>
        <v xml:space="preserve">   Rent</v>
      </c>
      <c r="C35" s="20">
        <f>'Operating Expenses Year 1'!C9</f>
        <v>0</v>
      </c>
      <c r="D35" s="20">
        <f>'Operating Expenses Year 1'!D9</f>
        <v>0</v>
      </c>
      <c r="E35" s="20">
        <f>'Operating Expenses Year 1'!E9</f>
        <v>0</v>
      </c>
      <c r="F35" s="20">
        <f>'Operating Expenses Year 1'!F9</f>
        <v>0</v>
      </c>
      <c r="G35" s="20">
        <f>'Operating Expenses Year 1'!G9</f>
        <v>0</v>
      </c>
      <c r="H35" s="20">
        <f>'Operating Expenses Year 1'!H9</f>
        <v>0</v>
      </c>
      <c r="I35" s="20">
        <f>'Operating Expenses Year 1'!I9</f>
        <v>0</v>
      </c>
      <c r="J35" s="20">
        <f>'Operating Expenses Year 1'!J9</f>
        <v>0</v>
      </c>
      <c r="K35" s="20">
        <f>'Operating Expenses Year 1'!K9</f>
        <v>0</v>
      </c>
      <c r="L35" s="20">
        <f>'Operating Expenses Year 1'!L9</f>
        <v>0</v>
      </c>
      <c r="M35" s="20">
        <f>'Operating Expenses Year 1'!M9</f>
        <v>0</v>
      </c>
      <c r="N35" s="20">
        <f>'Operating Expenses Year 1'!N9</f>
        <v>0</v>
      </c>
      <c r="O35" s="20">
        <f>'Operating Expenses Year 1'!O9</f>
        <v>0</v>
      </c>
    </row>
    <row r="36" spans="2:15" x14ac:dyDescent="0.25">
      <c r="B36" s="2" t="str">
        <f>'Operating Expenses Year 1'!B10</f>
        <v xml:space="preserve">   Lease Payments</v>
      </c>
      <c r="C36" s="3">
        <f>'Operating Expenses Year 1'!C10</f>
        <v>0</v>
      </c>
      <c r="D36" s="3">
        <f>'Operating Expenses Year 1'!D10</f>
        <v>0</v>
      </c>
      <c r="E36" s="3">
        <f>'Operating Expenses Year 1'!E10</f>
        <v>0</v>
      </c>
      <c r="F36" s="3">
        <f>'Operating Expenses Year 1'!F10</f>
        <v>0</v>
      </c>
      <c r="G36" s="3">
        <f>'Operating Expenses Year 1'!G10</f>
        <v>0</v>
      </c>
      <c r="H36" s="3">
        <f>'Operating Expenses Year 1'!H10</f>
        <v>0</v>
      </c>
      <c r="I36" s="3">
        <f>'Operating Expenses Year 1'!I10</f>
        <v>0</v>
      </c>
      <c r="J36" s="3">
        <f>'Operating Expenses Year 1'!J10</f>
        <v>0</v>
      </c>
      <c r="K36" s="3">
        <f>'Operating Expenses Year 1'!K10</f>
        <v>0</v>
      </c>
      <c r="L36" s="3">
        <f>'Operating Expenses Year 1'!L10</f>
        <v>0</v>
      </c>
      <c r="M36" s="3">
        <f>'Operating Expenses Year 1'!M10</f>
        <v>0</v>
      </c>
      <c r="N36" s="3">
        <f>'Operating Expenses Year 1'!N10</f>
        <v>0</v>
      </c>
      <c r="O36" s="3">
        <f>'Operating Expenses Year 1'!O10</f>
        <v>0</v>
      </c>
    </row>
    <row r="37" spans="2:15" x14ac:dyDescent="0.25">
      <c r="B37" s="2" t="str">
        <f>'Operating Expenses Year 1'!B11</f>
        <v xml:space="preserve">   Utilities</v>
      </c>
      <c r="C37" s="3">
        <f>'Operating Expenses Year 1'!C11</f>
        <v>0</v>
      </c>
      <c r="D37" s="3">
        <f>'Operating Expenses Year 1'!D11</f>
        <v>0</v>
      </c>
      <c r="E37" s="3">
        <f>'Operating Expenses Year 1'!E11</f>
        <v>0</v>
      </c>
      <c r="F37" s="3">
        <f>'Operating Expenses Year 1'!F11</f>
        <v>0</v>
      </c>
      <c r="G37" s="3">
        <f>'Operating Expenses Year 1'!G11</f>
        <v>0</v>
      </c>
      <c r="H37" s="3">
        <f>'Operating Expenses Year 1'!H11</f>
        <v>0</v>
      </c>
      <c r="I37" s="3">
        <f>'Operating Expenses Year 1'!I11</f>
        <v>0</v>
      </c>
      <c r="J37" s="3">
        <f>'Operating Expenses Year 1'!J11</f>
        <v>0</v>
      </c>
      <c r="K37" s="3">
        <f>'Operating Expenses Year 1'!K11</f>
        <v>0</v>
      </c>
      <c r="L37" s="3">
        <f>'Operating Expenses Year 1'!L11</f>
        <v>0</v>
      </c>
      <c r="M37" s="3">
        <f>'Operating Expenses Year 1'!M11</f>
        <v>0</v>
      </c>
      <c r="N37" s="3">
        <f>'Operating Expenses Year 1'!N11</f>
        <v>0</v>
      </c>
      <c r="O37" s="3">
        <f>'Operating Expenses Year 1'!O11</f>
        <v>0</v>
      </c>
    </row>
    <row r="38" spans="2:15" x14ac:dyDescent="0.25">
      <c r="B38" s="2" t="str">
        <f>'Operating Expenses Year 1'!B12</f>
        <v xml:space="preserve">   Insurance (Other than health)</v>
      </c>
      <c r="C38" s="3">
        <f>'Operating Expenses Year 1'!C12</f>
        <v>0</v>
      </c>
      <c r="D38" s="3">
        <f>'Operating Expenses Year 1'!D12</f>
        <v>0</v>
      </c>
      <c r="E38" s="3">
        <f>'Operating Expenses Year 1'!E12</f>
        <v>0</v>
      </c>
      <c r="F38" s="3">
        <f>'Operating Expenses Year 1'!F12</f>
        <v>0</v>
      </c>
      <c r="G38" s="3">
        <f>'Operating Expenses Year 1'!G12</f>
        <v>0</v>
      </c>
      <c r="H38" s="3">
        <f>'Operating Expenses Year 1'!H12</f>
        <v>0</v>
      </c>
      <c r="I38" s="3">
        <f>'Operating Expenses Year 1'!I12</f>
        <v>0</v>
      </c>
      <c r="J38" s="3">
        <f>'Operating Expenses Year 1'!J12</f>
        <v>0</v>
      </c>
      <c r="K38" s="3">
        <f>'Operating Expenses Year 1'!K12</f>
        <v>0</v>
      </c>
      <c r="L38" s="3">
        <f>'Operating Expenses Year 1'!L12</f>
        <v>0</v>
      </c>
      <c r="M38" s="3">
        <f>'Operating Expenses Year 1'!M12</f>
        <v>0</v>
      </c>
      <c r="N38" s="3">
        <f>'Operating Expenses Year 1'!N12</f>
        <v>0</v>
      </c>
      <c r="O38" s="3">
        <f>'Operating Expenses Year 1'!O12</f>
        <v>0</v>
      </c>
    </row>
    <row r="39" spans="2:15" x14ac:dyDescent="0.25">
      <c r="B39" s="2" t="str">
        <f>'Operating Expenses Year 1'!B13</f>
        <v xml:space="preserve">   Operating Supplies (Not included in COGS)</v>
      </c>
      <c r="C39" s="3">
        <f>'Operating Expenses Year 1'!C13</f>
        <v>0</v>
      </c>
      <c r="D39" s="3">
        <f>'Operating Expenses Year 1'!D13</f>
        <v>0</v>
      </c>
      <c r="E39" s="3">
        <f>'Operating Expenses Year 1'!E13</f>
        <v>0</v>
      </c>
      <c r="F39" s="3">
        <f>'Operating Expenses Year 1'!F13</f>
        <v>0</v>
      </c>
      <c r="G39" s="3">
        <f>'Operating Expenses Year 1'!G13</f>
        <v>0</v>
      </c>
      <c r="H39" s="3">
        <f>'Operating Expenses Year 1'!H13</f>
        <v>0</v>
      </c>
      <c r="I39" s="3">
        <f>'Operating Expenses Year 1'!I13</f>
        <v>0</v>
      </c>
      <c r="J39" s="3">
        <f>'Operating Expenses Year 1'!J13</f>
        <v>0</v>
      </c>
      <c r="K39" s="3">
        <f>'Operating Expenses Year 1'!K13</f>
        <v>0</v>
      </c>
      <c r="L39" s="3">
        <f>'Operating Expenses Year 1'!L13</f>
        <v>0</v>
      </c>
      <c r="M39" s="3">
        <f>'Operating Expenses Year 1'!M13</f>
        <v>0</v>
      </c>
      <c r="N39" s="3">
        <f>'Operating Expenses Year 1'!N13</f>
        <v>0</v>
      </c>
      <c r="O39" s="3">
        <f>'Operating Expenses Year 1'!O13</f>
        <v>0</v>
      </c>
    </row>
    <row r="40" spans="2:15" x14ac:dyDescent="0.25">
      <c r="B40" s="2" t="str">
        <f>'Operating Expenses Year 1'!B14</f>
        <v xml:space="preserve">   Office Supplies</v>
      </c>
      <c r="C40" s="3">
        <f>'Operating Expenses Year 1'!C14</f>
        <v>0</v>
      </c>
      <c r="D40" s="3">
        <f>'Operating Expenses Year 1'!D14</f>
        <v>0</v>
      </c>
      <c r="E40" s="3">
        <f>'Operating Expenses Year 1'!E14</f>
        <v>0</v>
      </c>
      <c r="F40" s="3">
        <f>'Operating Expenses Year 1'!F14</f>
        <v>0</v>
      </c>
      <c r="G40" s="3">
        <f>'Operating Expenses Year 1'!G14</f>
        <v>0</v>
      </c>
      <c r="H40" s="3">
        <f>'Operating Expenses Year 1'!H14</f>
        <v>0</v>
      </c>
      <c r="I40" s="3">
        <f>'Operating Expenses Year 1'!I14</f>
        <v>0</v>
      </c>
      <c r="J40" s="3">
        <f>'Operating Expenses Year 1'!J14</f>
        <v>0</v>
      </c>
      <c r="K40" s="3">
        <f>'Operating Expenses Year 1'!K14</f>
        <v>0</v>
      </c>
      <c r="L40" s="3">
        <f>'Operating Expenses Year 1'!L14</f>
        <v>0</v>
      </c>
      <c r="M40" s="3">
        <f>'Operating Expenses Year 1'!M14</f>
        <v>0</v>
      </c>
      <c r="N40" s="3">
        <f>'Operating Expenses Year 1'!N14</f>
        <v>0</v>
      </c>
      <c r="O40" s="3">
        <f>'Operating Expenses Year 1'!O14</f>
        <v>0</v>
      </c>
    </row>
    <row r="41" spans="2:15" x14ac:dyDescent="0.25">
      <c r="B41" s="2" t="str">
        <f>'Operating Expenses Year 1'!B15</f>
        <v xml:space="preserve">   Advertising</v>
      </c>
      <c r="C41" s="3">
        <f>'Operating Expenses Year 1'!C15</f>
        <v>0</v>
      </c>
      <c r="D41" s="3">
        <f>'Operating Expenses Year 1'!D15</f>
        <v>0</v>
      </c>
      <c r="E41" s="3">
        <f>'Operating Expenses Year 1'!E15</f>
        <v>0</v>
      </c>
      <c r="F41" s="3">
        <f>'Operating Expenses Year 1'!F15</f>
        <v>0</v>
      </c>
      <c r="G41" s="3">
        <f>'Operating Expenses Year 1'!G15</f>
        <v>0</v>
      </c>
      <c r="H41" s="3">
        <f>'Operating Expenses Year 1'!H15</f>
        <v>0</v>
      </c>
      <c r="I41" s="3">
        <f>'Operating Expenses Year 1'!I15</f>
        <v>0</v>
      </c>
      <c r="J41" s="3">
        <f>'Operating Expenses Year 1'!J15</f>
        <v>0</v>
      </c>
      <c r="K41" s="3">
        <f>'Operating Expenses Year 1'!K15</f>
        <v>0</v>
      </c>
      <c r="L41" s="3">
        <f>'Operating Expenses Year 1'!L15</f>
        <v>0</v>
      </c>
      <c r="M41" s="3">
        <f>'Operating Expenses Year 1'!M15</f>
        <v>0</v>
      </c>
      <c r="N41" s="3">
        <f>'Operating Expenses Year 1'!N15</f>
        <v>0</v>
      </c>
      <c r="O41" s="3">
        <f>'Operating Expenses Year 1'!O15</f>
        <v>0</v>
      </c>
    </row>
    <row r="42" spans="2:15" x14ac:dyDescent="0.25">
      <c r="B42" s="2" t="str">
        <f>'Operating Expenses Year 1'!B16</f>
        <v xml:space="preserve">   Trade Shows and Special Event Fees</v>
      </c>
      <c r="C42" s="3">
        <f>'Operating Expenses Year 1'!C16</f>
        <v>0</v>
      </c>
      <c r="D42" s="3">
        <f>'Operating Expenses Year 1'!D16</f>
        <v>0</v>
      </c>
      <c r="E42" s="3">
        <f>'Operating Expenses Year 1'!E16</f>
        <v>0</v>
      </c>
      <c r="F42" s="3">
        <f>'Operating Expenses Year 1'!F16</f>
        <v>0</v>
      </c>
      <c r="G42" s="3">
        <f>'Operating Expenses Year 1'!G16</f>
        <v>0</v>
      </c>
      <c r="H42" s="3">
        <f>'Operating Expenses Year 1'!H16</f>
        <v>0</v>
      </c>
      <c r="I42" s="3">
        <f>'Operating Expenses Year 1'!I16</f>
        <v>0</v>
      </c>
      <c r="J42" s="3">
        <f>'Operating Expenses Year 1'!J16</f>
        <v>0</v>
      </c>
      <c r="K42" s="3">
        <f>'Operating Expenses Year 1'!K16</f>
        <v>0</v>
      </c>
      <c r="L42" s="3">
        <f>'Operating Expenses Year 1'!L16</f>
        <v>0</v>
      </c>
      <c r="M42" s="3">
        <f>'Operating Expenses Year 1'!M16</f>
        <v>0</v>
      </c>
      <c r="N42" s="3">
        <f>'Operating Expenses Year 1'!N16</f>
        <v>0</v>
      </c>
      <c r="O42" s="3">
        <f>'Operating Expenses Year 1'!O16</f>
        <v>0</v>
      </c>
    </row>
    <row r="43" spans="2:15" x14ac:dyDescent="0.25">
      <c r="B43" s="2" t="str">
        <f>'Operating Expenses Year 1'!B17</f>
        <v xml:space="preserve">   Commissions and Fees</v>
      </c>
      <c r="C43" s="3">
        <f>'Operating Expenses Year 1'!C17</f>
        <v>0</v>
      </c>
      <c r="D43" s="3">
        <f>'Operating Expenses Year 1'!D17</f>
        <v>0</v>
      </c>
      <c r="E43" s="3">
        <f>'Operating Expenses Year 1'!E17</f>
        <v>0</v>
      </c>
      <c r="F43" s="3">
        <f>'Operating Expenses Year 1'!F17</f>
        <v>0</v>
      </c>
      <c r="G43" s="3">
        <f>'Operating Expenses Year 1'!G17</f>
        <v>0</v>
      </c>
      <c r="H43" s="3">
        <f>'Operating Expenses Year 1'!H17</f>
        <v>0</v>
      </c>
      <c r="I43" s="3">
        <f>'Operating Expenses Year 1'!I17</f>
        <v>0</v>
      </c>
      <c r="J43" s="3">
        <f>'Operating Expenses Year 1'!J17</f>
        <v>0</v>
      </c>
      <c r="K43" s="3">
        <f>'Operating Expenses Year 1'!K17</f>
        <v>0</v>
      </c>
      <c r="L43" s="3">
        <f>'Operating Expenses Year 1'!L17</f>
        <v>0</v>
      </c>
      <c r="M43" s="3">
        <f>'Operating Expenses Year 1'!M17</f>
        <v>0</v>
      </c>
      <c r="N43" s="3">
        <f>'Operating Expenses Year 1'!N17</f>
        <v>0</v>
      </c>
      <c r="O43" s="3">
        <f>'Operating Expenses Year 1'!O17</f>
        <v>0</v>
      </c>
    </row>
    <row r="44" spans="2:15" x14ac:dyDescent="0.25">
      <c r="B44" s="2" t="str">
        <f>'Operating Expenses Year 1'!B18</f>
        <v xml:space="preserve">   Contract Labor (Not included in payroll)</v>
      </c>
      <c r="C44" s="3">
        <f>'Operating Expenses Year 1'!C18</f>
        <v>0</v>
      </c>
      <c r="D44" s="3">
        <f>'Operating Expenses Year 1'!D18</f>
        <v>0</v>
      </c>
      <c r="E44" s="3">
        <f>'Operating Expenses Year 1'!E18</f>
        <v>0</v>
      </c>
      <c r="F44" s="3">
        <f>'Operating Expenses Year 1'!F18</f>
        <v>0</v>
      </c>
      <c r="G44" s="3">
        <f>'Operating Expenses Year 1'!G18</f>
        <v>0</v>
      </c>
      <c r="H44" s="3">
        <f>'Operating Expenses Year 1'!H18</f>
        <v>0</v>
      </c>
      <c r="I44" s="3">
        <f>'Operating Expenses Year 1'!I18</f>
        <v>0</v>
      </c>
      <c r="J44" s="3">
        <f>'Operating Expenses Year 1'!J18</f>
        <v>0</v>
      </c>
      <c r="K44" s="3">
        <f>'Operating Expenses Year 1'!K18</f>
        <v>0</v>
      </c>
      <c r="L44" s="3">
        <f>'Operating Expenses Year 1'!L18</f>
        <v>0</v>
      </c>
      <c r="M44" s="3">
        <f>'Operating Expenses Year 1'!M18</f>
        <v>0</v>
      </c>
      <c r="N44" s="3">
        <f>'Operating Expenses Year 1'!N18</f>
        <v>0</v>
      </c>
      <c r="O44" s="3">
        <f>'Operating Expenses Year 1'!O18</f>
        <v>0</v>
      </c>
    </row>
    <row r="45" spans="2:15" x14ac:dyDescent="0.25">
      <c r="B45" s="2" t="str">
        <f>'Operating Expenses Year 1'!B19</f>
        <v xml:space="preserve">   Travel, Meals and Entertainment</v>
      </c>
      <c r="C45" s="3">
        <f>'Operating Expenses Year 1'!C19</f>
        <v>0</v>
      </c>
      <c r="D45" s="3">
        <f>'Operating Expenses Year 1'!D19</f>
        <v>0</v>
      </c>
      <c r="E45" s="3">
        <f>'Operating Expenses Year 1'!E19</f>
        <v>0</v>
      </c>
      <c r="F45" s="3">
        <f>'Operating Expenses Year 1'!F19</f>
        <v>0</v>
      </c>
      <c r="G45" s="3">
        <f>'Operating Expenses Year 1'!G19</f>
        <v>0</v>
      </c>
      <c r="H45" s="3">
        <f>'Operating Expenses Year 1'!H19</f>
        <v>0</v>
      </c>
      <c r="I45" s="3">
        <f>'Operating Expenses Year 1'!I19</f>
        <v>0</v>
      </c>
      <c r="J45" s="3">
        <f>'Operating Expenses Year 1'!J19</f>
        <v>0</v>
      </c>
      <c r="K45" s="3">
        <f>'Operating Expenses Year 1'!K19</f>
        <v>0</v>
      </c>
      <c r="L45" s="3">
        <f>'Operating Expenses Year 1'!L19</f>
        <v>0</v>
      </c>
      <c r="M45" s="3">
        <f>'Operating Expenses Year 1'!M19</f>
        <v>0</v>
      </c>
      <c r="N45" s="3">
        <f>'Operating Expenses Year 1'!N19</f>
        <v>0</v>
      </c>
      <c r="O45" s="3">
        <f>'Operating Expenses Year 1'!O19</f>
        <v>0</v>
      </c>
    </row>
    <row r="46" spans="2:15" x14ac:dyDescent="0.25">
      <c r="B46" s="2" t="str">
        <f>'Operating Expenses Year 1'!B20</f>
        <v xml:space="preserve">   Repairs and Maintenance</v>
      </c>
      <c r="C46" s="3">
        <f>'Operating Expenses Year 1'!C20</f>
        <v>0</v>
      </c>
      <c r="D46" s="3">
        <f>'Operating Expenses Year 1'!D20</f>
        <v>0</v>
      </c>
      <c r="E46" s="3">
        <f>'Operating Expenses Year 1'!E20</f>
        <v>0</v>
      </c>
      <c r="F46" s="3">
        <f>'Operating Expenses Year 1'!F20</f>
        <v>0</v>
      </c>
      <c r="G46" s="3">
        <f>'Operating Expenses Year 1'!G20</f>
        <v>0</v>
      </c>
      <c r="H46" s="3">
        <f>'Operating Expenses Year 1'!H20</f>
        <v>0</v>
      </c>
      <c r="I46" s="3">
        <f>'Operating Expenses Year 1'!I20</f>
        <v>0</v>
      </c>
      <c r="J46" s="3">
        <f>'Operating Expenses Year 1'!J20</f>
        <v>0</v>
      </c>
      <c r="K46" s="3">
        <f>'Operating Expenses Year 1'!K20</f>
        <v>0</v>
      </c>
      <c r="L46" s="3">
        <f>'Operating Expenses Year 1'!L20</f>
        <v>0</v>
      </c>
      <c r="M46" s="3">
        <f>'Operating Expenses Year 1'!M20</f>
        <v>0</v>
      </c>
      <c r="N46" s="3">
        <f>'Operating Expenses Year 1'!N20</f>
        <v>0</v>
      </c>
      <c r="O46" s="3">
        <f>'Operating Expenses Year 1'!O20</f>
        <v>0</v>
      </c>
    </row>
    <row r="47" spans="2:15" x14ac:dyDescent="0.25">
      <c r="B47" s="2" t="str">
        <f>'Operating Expenses Year 1'!B21</f>
        <v xml:space="preserve">   Legal and Professional Services</v>
      </c>
      <c r="C47" s="3">
        <f>'Operating Expenses Year 1'!C21</f>
        <v>0</v>
      </c>
      <c r="D47" s="3">
        <f>'Operating Expenses Year 1'!D21</f>
        <v>0</v>
      </c>
      <c r="E47" s="3">
        <f>'Operating Expenses Year 1'!E21</f>
        <v>0</v>
      </c>
      <c r="F47" s="3">
        <f>'Operating Expenses Year 1'!F21</f>
        <v>0</v>
      </c>
      <c r="G47" s="3">
        <f>'Operating Expenses Year 1'!G21</f>
        <v>0</v>
      </c>
      <c r="H47" s="3">
        <f>'Operating Expenses Year 1'!H21</f>
        <v>0</v>
      </c>
      <c r="I47" s="3">
        <f>'Operating Expenses Year 1'!I21</f>
        <v>0</v>
      </c>
      <c r="J47" s="3">
        <f>'Operating Expenses Year 1'!J21</f>
        <v>0</v>
      </c>
      <c r="K47" s="3">
        <f>'Operating Expenses Year 1'!K21</f>
        <v>0</v>
      </c>
      <c r="L47" s="3">
        <f>'Operating Expenses Year 1'!L21</f>
        <v>0</v>
      </c>
      <c r="M47" s="3">
        <f>'Operating Expenses Year 1'!M21</f>
        <v>0</v>
      </c>
      <c r="N47" s="3">
        <f>'Operating Expenses Year 1'!N21</f>
        <v>0</v>
      </c>
      <c r="O47" s="3">
        <f>'Operating Expenses Year 1'!O21</f>
        <v>0</v>
      </c>
    </row>
    <row r="48" spans="2:15" x14ac:dyDescent="0.25">
      <c r="B48" s="2" t="str">
        <f>'Operating Expenses Year 1'!B22</f>
        <v xml:space="preserve">   Licenses</v>
      </c>
      <c r="C48" s="3">
        <f>'Operating Expenses Year 1'!C22</f>
        <v>0</v>
      </c>
      <c r="D48" s="3">
        <f>'Operating Expenses Year 1'!D22</f>
        <v>0</v>
      </c>
      <c r="E48" s="3">
        <f>'Operating Expenses Year 1'!E22</f>
        <v>0</v>
      </c>
      <c r="F48" s="3">
        <f>'Operating Expenses Year 1'!F22</f>
        <v>0</v>
      </c>
      <c r="G48" s="3">
        <f>'Operating Expenses Year 1'!G22</f>
        <v>0</v>
      </c>
      <c r="H48" s="3">
        <f>'Operating Expenses Year 1'!H22</f>
        <v>0</v>
      </c>
      <c r="I48" s="3">
        <f>'Operating Expenses Year 1'!I22</f>
        <v>0</v>
      </c>
      <c r="J48" s="3">
        <f>'Operating Expenses Year 1'!J22</f>
        <v>0</v>
      </c>
      <c r="K48" s="3">
        <f>'Operating Expenses Year 1'!K22</f>
        <v>0</v>
      </c>
      <c r="L48" s="3">
        <f>'Operating Expenses Year 1'!L22</f>
        <v>0</v>
      </c>
      <c r="M48" s="3">
        <f>'Operating Expenses Year 1'!M22</f>
        <v>0</v>
      </c>
      <c r="N48" s="3">
        <f>'Operating Expenses Year 1'!N22</f>
        <v>0</v>
      </c>
      <c r="O48" s="3">
        <f>'Operating Expenses Year 1'!O22</f>
        <v>0</v>
      </c>
    </row>
    <row r="49" spans="2:15" x14ac:dyDescent="0.25">
      <c r="B49" s="2" t="str">
        <f>'Operating Expenses Year 1'!B23</f>
        <v xml:space="preserve">   Miscellaneous</v>
      </c>
      <c r="C49" s="3">
        <f>'Operating Expenses Year 1'!C23</f>
        <v>0</v>
      </c>
      <c r="D49" s="3">
        <f>'Operating Expenses Year 1'!D23</f>
        <v>0</v>
      </c>
      <c r="E49" s="3">
        <f>'Operating Expenses Year 1'!E23</f>
        <v>0</v>
      </c>
      <c r="F49" s="3">
        <f>'Operating Expenses Year 1'!F23</f>
        <v>0</v>
      </c>
      <c r="G49" s="3">
        <f>'Operating Expenses Year 1'!G23</f>
        <v>0</v>
      </c>
      <c r="H49" s="3">
        <f>'Operating Expenses Year 1'!H23</f>
        <v>0</v>
      </c>
      <c r="I49" s="3">
        <f>'Operating Expenses Year 1'!I23</f>
        <v>0</v>
      </c>
      <c r="J49" s="3">
        <f>'Operating Expenses Year 1'!J23</f>
        <v>0</v>
      </c>
      <c r="K49" s="3">
        <f>'Operating Expenses Year 1'!K23</f>
        <v>0</v>
      </c>
      <c r="L49" s="3">
        <f>'Operating Expenses Year 1'!L23</f>
        <v>0</v>
      </c>
      <c r="M49" s="3">
        <f>'Operating Expenses Year 1'!M23</f>
        <v>0</v>
      </c>
      <c r="N49" s="3">
        <f>'Operating Expenses Year 1'!N23</f>
        <v>0</v>
      </c>
      <c r="O49" s="3">
        <f>'Operating Expenses Year 1'!O23</f>
        <v>0</v>
      </c>
    </row>
    <row r="50" spans="2:15" x14ac:dyDescent="0.25">
      <c r="B50" s="6" t="s">
        <v>206</v>
      </c>
      <c r="C50" s="14">
        <f>SUM(C35:C49)</f>
        <v>0</v>
      </c>
      <c r="D50" s="14">
        <f t="shared" ref="D50:O50" si="5">SUM(D35:D49)</f>
        <v>0</v>
      </c>
      <c r="E50" s="14">
        <f t="shared" si="5"/>
        <v>0</v>
      </c>
      <c r="F50" s="14">
        <f t="shared" si="5"/>
        <v>0</v>
      </c>
      <c r="G50" s="14">
        <f t="shared" si="5"/>
        <v>0</v>
      </c>
      <c r="H50" s="14">
        <f t="shared" si="5"/>
        <v>0</v>
      </c>
      <c r="I50" s="14">
        <f t="shared" si="5"/>
        <v>0</v>
      </c>
      <c r="J50" s="14">
        <f t="shared" si="5"/>
        <v>0</v>
      </c>
      <c r="K50" s="14">
        <f t="shared" si="5"/>
        <v>0</v>
      </c>
      <c r="L50" s="14">
        <f t="shared" si="5"/>
        <v>0</v>
      </c>
      <c r="M50" s="14">
        <f t="shared" si="5"/>
        <v>0</v>
      </c>
      <c r="N50" s="14">
        <f t="shared" si="5"/>
        <v>0</v>
      </c>
      <c r="O50" s="14">
        <f t="shared" si="5"/>
        <v>0</v>
      </c>
    </row>
    <row r="51" spans="2:15" x14ac:dyDescent="0.25">
      <c r="B51" s="6" t="s">
        <v>207</v>
      </c>
      <c r="C51" s="14">
        <f>C32-C33-C50</f>
        <v>0</v>
      </c>
      <c r="D51" s="14">
        <f t="shared" ref="D51:O51" si="6">D32-D33-D50</f>
        <v>0</v>
      </c>
      <c r="E51" s="14">
        <f t="shared" si="6"/>
        <v>0</v>
      </c>
      <c r="F51" s="14">
        <f t="shared" si="6"/>
        <v>0</v>
      </c>
      <c r="G51" s="14">
        <f t="shared" si="6"/>
        <v>0</v>
      </c>
      <c r="H51" s="14">
        <f t="shared" si="6"/>
        <v>0</v>
      </c>
      <c r="I51" s="14">
        <f t="shared" si="6"/>
        <v>0</v>
      </c>
      <c r="J51" s="14">
        <f t="shared" si="6"/>
        <v>0</v>
      </c>
      <c r="K51" s="14">
        <f t="shared" si="6"/>
        <v>0</v>
      </c>
      <c r="L51" s="14">
        <f t="shared" si="6"/>
        <v>0</v>
      </c>
      <c r="M51" s="14">
        <f t="shared" si="6"/>
        <v>0</v>
      </c>
      <c r="N51" s="14">
        <f t="shared" si="6"/>
        <v>0</v>
      </c>
      <c r="O51" s="14">
        <f t="shared" si="6"/>
        <v>0</v>
      </c>
    </row>
    <row r="52" spans="2:15" ht="15.75" thickBot="1" x14ac:dyDescent="0.3">
      <c r="B52" s="91" t="s">
        <v>146</v>
      </c>
      <c r="C52" s="31"/>
      <c r="D52" s="31"/>
      <c r="E52" s="31"/>
      <c r="F52" s="31"/>
      <c r="G52" s="31"/>
      <c r="H52" s="31"/>
      <c r="I52" s="31"/>
      <c r="J52" s="31"/>
      <c r="K52" s="31"/>
      <c r="L52" s="31"/>
      <c r="M52" s="31"/>
      <c r="N52" s="31"/>
      <c r="O52" s="31"/>
    </row>
    <row r="53" spans="2:15" x14ac:dyDescent="0.25">
      <c r="B53" s="94" t="str">
        <f>'Operating Expenses Year 1'!B27</f>
        <v xml:space="preserve">   Interest</v>
      </c>
      <c r="C53" s="94">
        <f>'Operating Expenses Year 1'!C27</f>
        <v>0</v>
      </c>
      <c r="D53" s="94">
        <f>'Operating Expenses Year 1'!D27</f>
        <v>0</v>
      </c>
      <c r="E53" s="94">
        <f>'Operating Expenses Year 1'!E27</f>
        <v>0</v>
      </c>
      <c r="F53" s="94">
        <f>'Operating Expenses Year 1'!F27</f>
        <v>0</v>
      </c>
      <c r="G53" s="94">
        <f>'Operating Expenses Year 1'!G27</f>
        <v>0</v>
      </c>
      <c r="H53" s="94">
        <f>'Operating Expenses Year 1'!H27</f>
        <v>0</v>
      </c>
      <c r="I53" s="94">
        <f>'Operating Expenses Year 1'!I27</f>
        <v>0</v>
      </c>
      <c r="J53" s="94">
        <f>'Operating Expenses Year 1'!J27</f>
        <v>0</v>
      </c>
      <c r="K53" s="94">
        <f>'Operating Expenses Year 1'!K27</f>
        <v>0</v>
      </c>
      <c r="L53" s="94">
        <f>'Operating Expenses Year 1'!L27</f>
        <v>0</v>
      </c>
      <c r="M53" s="94">
        <f>'Operating Expenses Year 1'!M27</f>
        <v>0</v>
      </c>
      <c r="N53" s="94">
        <f>'Operating Expenses Year 1'!N27</f>
        <v>0</v>
      </c>
      <c r="O53" s="94">
        <f>'Operating Expenses Year 1'!O27</f>
        <v>0</v>
      </c>
    </row>
    <row r="54" spans="2:15" x14ac:dyDescent="0.25">
      <c r="B54" s="43" t="str">
        <f>'Operating Expenses Year 1'!B28</f>
        <v xml:space="preserve">         Commercial Loan</v>
      </c>
      <c r="C54" s="43">
        <f>'Operating Expenses Year 1'!C28</f>
        <v>0</v>
      </c>
      <c r="D54" s="43">
        <f>'Operating Expenses Year 1'!D28</f>
        <v>0</v>
      </c>
      <c r="E54" s="43">
        <f>'Operating Expenses Year 1'!E28</f>
        <v>0</v>
      </c>
      <c r="F54" s="43">
        <f>'Operating Expenses Year 1'!F28</f>
        <v>0</v>
      </c>
      <c r="G54" s="43">
        <f>'Operating Expenses Year 1'!G28</f>
        <v>0</v>
      </c>
      <c r="H54" s="43">
        <f>'Operating Expenses Year 1'!H28</f>
        <v>0</v>
      </c>
      <c r="I54" s="43">
        <f>'Operating Expenses Year 1'!I28</f>
        <v>0</v>
      </c>
      <c r="J54" s="43">
        <f>'Operating Expenses Year 1'!J28</f>
        <v>0</v>
      </c>
      <c r="K54" s="43">
        <f>'Operating Expenses Year 1'!K28</f>
        <v>0</v>
      </c>
      <c r="L54" s="43">
        <f>'Operating Expenses Year 1'!L28</f>
        <v>0</v>
      </c>
      <c r="M54" s="43">
        <f>'Operating Expenses Year 1'!M28</f>
        <v>0</v>
      </c>
      <c r="N54" s="43">
        <f>'Operating Expenses Year 1'!N28</f>
        <v>0</v>
      </c>
      <c r="O54" s="43">
        <f>'Operating Expenses Year 1'!O28</f>
        <v>0</v>
      </c>
    </row>
    <row r="55" spans="2:15" x14ac:dyDescent="0.25">
      <c r="B55" s="43" t="str">
        <f>'Operating Expenses Year 1'!B29</f>
        <v xml:space="preserve">         Commercial Mortgage</v>
      </c>
      <c r="C55" s="43">
        <f>'Operating Expenses Year 1'!C29</f>
        <v>0</v>
      </c>
      <c r="D55" s="43">
        <f>'Operating Expenses Year 1'!D29</f>
        <v>0</v>
      </c>
      <c r="E55" s="43">
        <f>'Operating Expenses Year 1'!E29</f>
        <v>0</v>
      </c>
      <c r="F55" s="43">
        <f>'Operating Expenses Year 1'!F29</f>
        <v>0</v>
      </c>
      <c r="G55" s="43">
        <f>'Operating Expenses Year 1'!G29</f>
        <v>0</v>
      </c>
      <c r="H55" s="43">
        <f>'Operating Expenses Year 1'!H29</f>
        <v>0</v>
      </c>
      <c r="I55" s="43">
        <f>'Operating Expenses Year 1'!I29</f>
        <v>0</v>
      </c>
      <c r="J55" s="43">
        <f>'Operating Expenses Year 1'!J29</f>
        <v>0</v>
      </c>
      <c r="K55" s="43">
        <f>'Operating Expenses Year 1'!K29</f>
        <v>0</v>
      </c>
      <c r="L55" s="43">
        <f>'Operating Expenses Year 1'!L29</f>
        <v>0</v>
      </c>
      <c r="M55" s="43">
        <f>'Operating Expenses Year 1'!M29</f>
        <v>0</v>
      </c>
      <c r="N55" s="43">
        <f>'Operating Expenses Year 1'!N29</f>
        <v>0</v>
      </c>
      <c r="O55" s="43">
        <f>'Operating Expenses Year 1'!O29</f>
        <v>0</v>
      </c>
    </row>
    <row r="56" spans="2:15" x14ac:dyDescent="0.25">
      <c r="B56" s="43" t="str">
        <f>'Operating Expenses Year 1'!B30</f>
        <v xml:space="preserve">         Credit Card Debt</v>
      </c>
      <c r="C56" s="43">
        <f>'Operating Expenses Year 1'!C30</f>
        <v>0</v>
      </c>
      <c r="D56" s="43">
        <f>'Operating Expenses Year 1'!D30</f>
        <v>0</v>
      </c>
      <c r="E56" s="43">
        <f>'Operating Expenses Year 1'!E30</f>
        <v>0</v>
      </c>
      <c r="F56" s="43">
        <f>'Operating Expenses Year 1'!F30</f>
        <v>0</v>
      </c>
      <c r="G56" s="43">
        <f>'Operating Expenses Year 1'!G30</f>
        <v>0</v>
      </c>
      <c r="H56" s="43">
        <f>'Operating Expenses Year 1'!H30</f>
        <v>0</v>
      </c>
      <c r="I56" s="43">
        <f>'Operating Expenses Year 1'!I30</f>
        <v>0</v>
      </c>
      <c r="J56" s="43">
        <f>'Operating Expenses Year 1'!J30</f>
        <v>0</v>
      </c>
      <c r="K56" s="43">
        <f>'Operating Expenses Year 1'!K30</f>
        <v>0</v>
      </c>
      <c r="L56" s="43">
        <f>'Operating Expenses Year 1'!L30</f>
        <v>0</v>
      </c>
      <c r="M56" s="43">
        <f>'Operating Expenses Year 1'!M30</f>
        <v>0</v>
      </c>
      <c r="N56" s="43">
        <f>'Operating Expenses Year 1'!N30</f>
        <v>0</v>
      </c>
      <c r="O56" s="43">
        <f>'Operating Expenses Year 1'!O30</f>
        <v>0</v>
      </c>
    </row>
    <row r="57" spans="2:15" x14ac:dyDescent="0.25">
      <c r="B57" s="43" t="str">
        <f>'Operating Expenses Year 1'!B31</f>
        <v xml:space="preserve">         Vehicle Loans</v>
      </c>
      <c r="C57" s="43">
        <f>'Operating Expenses Year 1'!C31</f>
        <v>0</v>
      </c>
      <c r="D57" s="43">
        <f>'Operating Expenses Year 1'!D31</f>
        <v>0</v>
      </c>
      <c r="E57" s="43">
        <f>'Operating Expenses Year 1'!E31</f>
        <v>0</v>
      </c>
      <c r="F57" s="43">
        <f>'Operating Expenses Year 1'!F31</f>
        <v>0</v>
      </c>
      <c r="G57" s="43">
        <f>'Operating Expenses Year 1'!G31</f>
        <v>0</v>
      </c>
      <c r="H57" s="43">
        <f>'Operating Expenses Year 1'!H31</f>
        <v>0</v>
      </c>
      <c r="I57" s="43">
        <f>'Operating Expenses Year 1'!I31</f>
        <v>0</v>
      </c>
      <c r="J57" s="43">
        <f>'Operating Expenses Year 1'!J31</f>
        <v>0</v>
      </c>
      <c r="K57" s="43">
        <f>'Operating Expenses Year 1'!K31</f>
        <v>0</v>
      </c>
      <c r="L57" s="43">
        <f>'Operating Expenses Year 1'!L31</f>
        <v>0</v>
      </c>
      <c r="M57" s="43">
        <f>'Operating Expenses Year 1'!M31</f>
        <v>0</v>
      </c>
      <c r="N57" s="43">
        <f>'Operating Expenses Year 1'!N31</f>
        <v>0</v>
      </c>
      <c r="O57" s="43">
        <f>'Operating Expenses Year 1'!O31</f>
        <v>0</v>
      </c>
    </row>
    <row r="58" spans="2:15" x14ac:dyDescent="0.25">
      <c r="B58" s="43" t="str">
        <f>'Operating Expenses Year 1'!B32</f>
        <v xml:space="preserve">         Other Bank Debt</v>
      </c>
      <c r="C58" s="43">
        <f>'Operating Expenses Year 1'!C32</f>
        <v>0</v>
      </c>
      <c r="D58" s="43">
        <f>'Operating Expenses Year 1'!D32</f>
        <v>0</v>
      </c>
      <c r="E58" s="43">
        <f>'Operating Expenses Year 1'!E32</f>
        <v>0</v>
      </c>
      <c r="F58" s="43">
        <f>'Operating Expenses Year 1'!F32</f>
        <v>0</v>
      </c>
      <c r="G58" s="43">
        <f>'Operating Expenses Year 1'!G32</f>
        <v>0</v>
      </c>
      <c r="H58" s="43">
        <f>'Operating Expenses Year 1'!H32</f>
        <v>0</v>
      </c>
      <c r="I58" s="43">
        <f>'Operating Expenses Year 1'!I32</f>
        <v>0</v>
      </c>
      <c r="J58" s="43">
        <f>'Operating Expenses Year 1'!J32</f>
        <v>0</v>
      </c>
      <c r="K58" s="43">
        <f>'Operating Expenses Year 1'!K32</f>
        <v>0</v>
      </c>
      <c r="L58" s="43">
        <f>'Operating Expenses Year 1'!L32</f>
        <v>0</v>
      </c>
      <c r="M58" s="43">
        <f>'Operating Expenses Year 1'!M32</f>
        <v>0</v>
      </c>
      <c r="N58" s="43">
        <f>'Operating Expenses Year 1'!N32</f>
        <v>0</v>
      </c>
      <c r="O58" s="43">
        <f>'Operating Expenses Year 1'!O32</f>
        <v>0</v>
      </c>
    </row>
    <row r="59" spans="2:15" x14ac:dyDescent="0.25">
      <c r="B59" s="43" t="str">
        <f>'Operating Expenses Year 1'!B33</f>
        <v xml:space="preserve">    Bad Debt Expense</v>
      </c>
      <c r="C59" s="43">
        <f>'Operating Expenses Year 1'!C33</f>
        <v>0</v>
      </c>
      <c r="D59" s="43">
        <f>'Operating Expenses Year 1'!D33</f>
        <v>0</v>
      </c>
      <c r="E59" s="43">
        <f>'Operating Expenses Year 1'!E33</f>
        <v>0</v>
      </c>
      <c r="F59" s="43">
        <f>'Operating Expenses Year 1'!F33</f>
        <v>0</v>
      </c>
      <c r="G59" s="43">
        <f>'Operating Expenses Year 1'!G33</f>
        <v>0</v>
      </c>
      <c r="H59" s="43">
        <f>'Operating Expenses Year 1'!H33</f>
        <v>0</v>
      </c>
      <c r="I59" s="43">
        <f>'Operating Expenses Year 1'!I33</f>
        <v>0</v>
      </c>
      <c r="J59" s="43">
        <f>'Operating Expenses Year 1'!J33</f>
        <v>0</v>
      </c>
      <c r="K59" s="43">
        <f>'Operating Expenses Year 1'!K33</f>
        <v>0</v>
      </c>
      <c r="L59" s="43">
        <f>'Operating Expenses Year 1'!L33</f>
        <v>0</v>
      </c>
      <c r="M59" s="43">
        <f>'Operating Expenses Year 1'!M33</f>
        <v>0</v>
      </c>
      <c r="N59" s="43">
        <f>'Operating Expenses Year 1'!N33</f>
        <v>0</v>
      </c>
      <c r="O59" s="43">
        <f>'Operating Expenses Year 1'!O33</f>
        <v>0</v>
      </c>
    </row>
    <row r="60" spans="2:15" x14ac:dyDescent="0.25">
      <c r="B60" s="6" t="s">
        <v>154</v>
      </c>
      <c r="C60" s="14">
        <f>SUM(C53:C59)</f>
        <v>0</v>
      </c>
      <c r="D60" s="14">
        <f t="shared" ref="D60:O60" si="7">SUM(D53:D59)</f>
        <v>0</v>
      </c>
      <c r="E60" s="14">
        <f t="shared" si="7"/>
        <v>0</v>
      </c>
      <c r="F60" s="14">
        <f t="shared" si="7"/>
        <v>0</v>
      </c>
      <c r="G60" s="14">
        <f t="shared" si="7"/>
        <v>0</v>
      </c>
      <c r="H60" s="14">
        <f t="shared" si="7"/>
        <v>0</v>
      </c>
      <c r="I60" s="14">
        <f t="shared" si="7"/>
        <v>0</v>
      </c>
      <c r="J60" s="14">
        <f t="shared" si="7"/>
        <v>0</v>
      </c>
      <c r="K60" s="14">
        <f t="shared" si="7"/>
        <v>0</v>
      </c>
      <c r="L60" s="14">
        <f t="shared" si="7"/>
        <v>0</v>
      </c>
      <c r="M60" s="14">
        <f t="shared" si="7"/>
        <v>0</v>
      </c>
      <c r="N60" s="14">
        <f t="shared" si="7"/>
        <v>0</v>
      </c>
      <c r="O60" s="14">
        <f t="shared" si="7"/>
        <v>0</v>
      </c>
    </row>
    <row r="61" spans="2:15" x14ac:dyDescent="0.25">
      <c r="B61" s="6" t="s">
        <v>208</v>
      </c>
      <c r="C61" s="14">
        <f>C51-C60</f>
        <v>0</v>
      </c>
      <c r="D61" s="14">
        <f t="shared" ref="D61:O61" si="8">D51-D60</f>
        <v>0</v>
      </c>
      <c r="E61" s="14">
        <f t="shared" si="8"/>
        <v>0</v>
      </c>
      <c r="F61" s="14">
        <f t="shared" si="8"/>
        <v>0</v>
      </c>
      <c r="G61" s="14">
        <f t="shared" si="8"/>
        <v>0</v>
      </c>
      <c r="H61" s="14">
        <f t="shared" si="8"/>
        <v>0</v>
      </c>
      <c r="I61" s="14">
        <f t="shared" si="8"/>
        <v>0</v>
      </c>
      <c r="J61" s="14">
        <f t="shared" si="8"/>
        <v>0</v>
      </c>
      <c r="K61" s="14">
        <f t="shared" si="8"/>
        <v>0</v>
      </c>
      <c r="L61" s="14">
        <f t="shared" si="8"/>
        <v>0</v>
      </c>
      <c r="M61" s="14">
        <f t="shared" si="8"/>
        <v>0</v>
      </c>
      <c r="N61" s="14">
        <f t="shared" si="8"/>
        <v>0</v>
      </c>
      <c r="O61" s="14">
        <f t="shared" si="8"/>
        <v>0</v>
      </c>
    </row>
    <row r="62" spans="2:15" x14ac:dyDescent="0.25">
      <c r="B62" s="6" t="s">
        <v>209</v>
      </c>
      <c r="C62" s="3">
        <f>IF(C61&gt;0,C61*'Additional Inputs'!$C$35,0)</f>
        <v>0</v>
      </c>
      <c r="D62" s="3">
        <f>IF(D61&gt;0,D61*'Additional Inputs'!$C$35,0)</f>
        <v>0</v>
      </c>
      <c r="E62" s="3">
        <f>IF(E61&gt;0,E61*'Additional Inputs'!$C$35,0)</f>
        <v>0</v>
      </c>
      <c r="F62" s="3">
        <f>IF(F61&gt;0,F61*'Additional Inputs'!$C$35,0)</f>
        <v>0</v>
      </c>
      <c r="G62" s="3">
        <f>IF(G61&gt;0,G61*'Additional Inputs'!$C$35,0)</f>
        <v>0</v>
      </c>
      <c r="H62" s="3">
        <f>IF(H61&gt;0,H61*'Additional Inputs'!$C$35,0)</f>
        <v>0</v>
      </c>
      <c r="I62" s="3">
        <f>IF(I61&gt;0,I61*'Additional Inputs'!$C$35,0)</f>
        <v>0</v>
      </c>
      <c r="J62" s="3">
        <f>IF(J61&gt;0,J61*'Additional Inputs'!$C$35,0)</f>
        <v>0</v>
      </c>
      <c r="K62" s="3">
        <f>IF(K61&gt;0,K61*'Additional Inputs'!$C$35,0)</f>
        <v>0</v>
      </c>
      <c r="L62" s="3">
        <f>IF(L61&gt;0,L61*'Additional Inputs'!$C$35,0)</f>
        <v>0</v>
      </c>
      <c r="M62" s="3">
        <f>IF(M61&gt;0,M61*'Additional Inputs'!$C$35,0)</f>
        <v>0</v>
      </c>
      <c r="N62" s="3">
        <f>IF(N61&gt;0,N61*'Additional Inputs'!$C$35,0)</f>
        <v>0</v>
      </c>
      <c r="O62" s="14">
        <f>SUM(C62:N62)</f>
        <v>0</v>
      </c>
    </row>
    <row r="63" spans="2:15" x14ac:dyDescent="0.25">
      <c r="B63" s="34" t="s">
        <v>210</v>
      </c>
      <c r="C63" s="100">
        <f>C61-C62</f>
        <v>0</v>
      </c>
      <c r="D63" s="100">
        <f t="shared" ref="D63:N63" si="9">D61-D62</f>
        <v>0</v>
      </c>
      <c r="E63" s="100">
        <f t="shared" si="9"/>
        <v>0</v>
      </c>
      <c r="F63" s="100">
        <f t="shared" si="9"/>
        <v>0</v>
      </c>
      <c r="G63" s="100">
        <f t="shared" si="9"/>
        <v>0</v>
      </c>
      <c r="H63" s="100">
        <f t="shared" si="9"/>
        <v>0</v>
      </c>
      <c r="I63" s="100">
        <f t="shared" si="9"/>
        <v>0</v>
      </c>
      <c r="J63" s="100">
        <f t="shared" si="9"/>
        <v>0</v>
      </c>
      <c r="K63" s="100">
        <f t="shared" si="9"/>
        <v>0</v>
      </c>
      <c r="L63" s="100">
        <f t="shared" si="9"/>
        <v>0</v>
      </c>
      <c r="M63" s="100">
        <f t="shared" si="9"/>
        <v>0</v>
      </c>
      <c r="N63" s="100">
        <f t="shared" si="9"/>
        <v>0</v>
      </c>
      <c r="O63" s="100">
        <f>SUM(C63:N63)</f>
        <v>0</v>
      </c>
    </row>
  </sheetData>
  <conditionalFormatting sqref="C63:O63">
    <cfRule type="cellIs" dxfId="3" priority="1" operator="lessThan">
      <formula>0</formula>
    </cfRule>
  </conditionalFormatting>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3"/>
  <sheetViews>
    <sheetView topLeftCell="A4" workbookViewId="0">
      <selection activeCell="K60" sqref="K60"/>
    </sheetView>
  </sheetViews>
  <sheetFormatPr defaultRowHeight="15" x14ac:dyDescent="0.25"/>
  <cols>
    <col min="2" max="2" width="41.85546875" bestFit="1" customWidth="1"/>
    <col min="3" max="3" width="23.28515625" bestFit="1" customWidth="1"/>
    <col min="4" max="4" width="8.7109375" style="87"/>
    <col min="5" max="5" width="12.140625" style="85" bestFit="1" customWidth="1"/>
    <col min="6" max="6" width="8.7109375" style="87"/>
    <col min="7" max="7" width="12.85546875" style="85" bestFit="1" customWidth="1"/>
    <col min="8" max="8" width="8.7109375" style="87"/>
  </cols>
  <sheetData>
    <row r="2" spans="2:8" x14ac:dyDescent="0.25">
      <c r="B2" s="1" t="s">
        <v>211</v>
      </c>
    </row>
    <row r="4" spans="2:8" x14ac:dyDescent="0.25">
      <c r="B4" s="1" t="s">
        <v>105</v>
      </c>
      <c r="C4" s="1" t="s">
        <v>55</v>
      </c>
    </row>
    <row r="5" spans="2:8" x14ac:dyDescent="0.25">
      <c r="B5" t="str">
        <f>'Income Statement Year 1'!B5</f>
        <v>Owner</v>
      </c>
      <c r="C5" t="str">
        <f>'Income Statement Year 1'!C5</f>
        <v>Company</v>
      </c>
    </row>
    <row r="7" spans="2:8" s="8" customFormat="1" ht="15.75" thickBot="1" x14ac:dyDescent="0.3">
      <c r="B7" s="27"/>
      <c r="C7" s="84" t="s">
        <v>114</v>
      </c>
      <c r="D7" s="86"/>
      <c r="E7" s="97" t="s">
        <v>115</v>
      </c>
      <c r="F7" s="86"/>
      <c r="G7" s="97" t="s">
        <v>116</v>
      </c>
      <c r="H7" s="86"/>
    </row>
    <row r="8" spans="2:8" x14ac:dyDescent="0.25">
      <c r="B8" s="9" t="s">
        <v>199</v>
      </c>
      <c r="C8" s="4"/>
      <c r="D8" s="88"/>
      <c r="E8" s="20"/>
      <c r="F8" s="88"/>
      <c r="G8" s="20"/>
      <c r="H8" s="88"/>
    </row>
    <row r="9" spans="2:8" x14ac:dyDescent="0.25">
      <c r="B9" s="2" t="str">
        <f>IF(ISBLANK('Sales Forecast Year 1'!B9),"Product 1",'Sales Forecast Year 1'!B9)</f>
        <v>Product 1</v>
      </c>
      <c r="C9" s="14">
        <f>'Income Statement Year 1'!O9</f>
        <v>0</v>
      </c>
      <c r="D9" s="89"/>
      <c r="E9" s="3">
        <f>'Sales Forecast Years 2 and 3'!O13</f>
        <v>0</v>
      </c>
      <c r="F9" s="89"/>
      <c r="G9" s="3">
        <f>'Sales Forecast Years 2 and 3'!AD13</f>
        <v>0</v>
      </c>
      <c r="H9" s="89"/>
    </row>
    <row r="10" spans="2:8" x14ac:dyDescent="0.25">
      <c r="B10" s="2" t="str">
        <f>IF(ISBLANK('Sales Forecast Year 1'!B10),"Product 2",'Sales Forecast Year 1'!B10)</f>
        <v>Product 2</v>
      </c>
      <c r="C10" s="14">
        <f>'Income Statement Year 1'!O10</f>
        <v>0</v>
      </c>
      <c r="D10" s="89"/>
      <c r="E10" s="3">
        <f>'Sales Forecast Years 2 and 3'!O19</f>
        <v>0</v>
      </c>
      <c r="F10" s="89"/>
      <c r="G10" s="3">
        <f>'Sales Forecast Years 2 and 3'!AD19</f>
        <v>0</v>
      </c>
      <c r="H10" s="89"/>
    </row>
    <row r="11" spans="2:8" x14ac:dyDescent="0.25">
      <c r="B11" s="2" t="str">
        <f>IF(ISBLANK('Sales Forecast Year 1'!B11),"Product 3",'Sales Forecast Year 1'!B11)</f>
        <v>Product 3</v>
      </c>
      <c r="C11" s="14">
        <f>'Income Statement Year 1'!O11</f>
        <v>0</v>
      </c>
      <c r="D11" s="89"/>
      <c r="E11" s="3">
        <f>'Sales Forecast Years 2 and 3'!O25</f>
        <v>0</v>
      </c>
      <c r="F11" s="89"/>
      <c r="G11" s="3">
        <f>'Sales Forecast Years 2 and 3'!AD25</f>
        <v>0</v>
      </c>
      <c r="H11" s="89"/>
    </row>
    <row r="12" spans="2:8" x14ac:dyDescent="0.25">
      <c r="B12" s="2" t="str">
        <f>IF(ISBLANK('Sales Forecast Year 1'!B12),"Product 4",'Sales Forecast Year 1'!B12)</f>
        <v>Product 4</v>
      </c>
      <c r="C12" s="14">
        <f>'Income Statement Year 1'!O12</f>
        <v>0</v>
      </c>
      <c r="D12" s="89"/>
      <c r="E12" s="3">
        <f>'Sales Forecast Years 2 and 3'!O31</f>
        <v>0</v>
      </c>
      <c r="F12" s="89"/>
      <c r="G12" s="3">
        <f>'Sales Forecast Years 2 and 3'!AD31</f>
        <v>0</v>
      </c>
      <c r="H12" s="89"/>
    </row>
    <row r="13" spans="2:8" x14ac:dyDescent="0.25">
      <c r="B13" s="2" t="str">
        <f>IF(ISBLANK('Sales Forecast Year 1'!B13),"Product 5",'Sales Forecast Year 1'!B13)</f>
        <v>Product 5</v>
      </c>
      <c r="C13" s="14">
        <f>'Income Statement Year 1'!O13</f>
        <v>0</v>
      </c>
      <c r="D13" s="89"/>
      <c r="E13" s="3">
        <f>'Sales Forecast Years 2 and 3'!O37</f>
        <v>0</v>
      </c>
      <c r="F13" s="89"/>
      <c r="G13" s="3">
        <f>'Sales Forecast Years 2 and 3'!AD37</f>
        <v>0</v>
      </c>
      <c r="H13" s="89"/>
    </row>
    <row r="14" spans="2:8" x14ac:dyDescent="0.25">
      <c r="B14" s="2" t="str">
        <f>IF(ISBLANK('Sales Forecast Year 1'!B14),"Product 6",'Sales Forecast Year 1'!B14)</f>
        <v>Product 6</v>
      </c>
      <c r="C14" s="14">
        <f>'Income Statement Year 1'!O14</f>
        <v>0</v>
      </c>
      <c r="D14" s="89"/>
      <c r="E14" s="3">
        <f>'Sales Forecast Years 2 and 3'!O43</f>
        <v>0</v>
      </c>
      <c r="F14" s="89"/>
      <c r="G14" s="3">
        <f>'Sales Forecast Years 2 and 3'!AD43</f>
        <v>0</v>
      </c>
      <c r="H14" s="89"/>
    </row>
    <row r="15" spans="2:8" x14ac:dyDescent="0.25">
      <c r="B15" s="2" t="str">
        <f>IF(ISBLANK('Sales Forecast Year 1'!B15),"Product 7",'Sales Forecast Year 1'!B15)</f>
        <v>Product 7</v>
      </c>
      <c r="C15" s="14">
        <f>'Income Statement Year 1'!O15</f>
        <v>0</v>
      </c>
      <c r="D15" s="89"/>
      <c r="E15" s="3">
        <f>'Sales Forecast Years 2 and 3'!O49</f>
        <v>0</v>
      </c>
      <c r="F15" s="89"/>
      <c r="G15" s="3">
        <f>'Sales Forecast Years 2 and 3'!AD49</f>
        <v>0</v>
      </c>
      <c r="H15" s="89"/>
    </row>
    <row r="16" spans="2:8" x14ac:dyDescent="0.25">
      <c r="B16" s="2" t="str">
        <f>IF(ISBLANK('Sales Forecast Year 1'!B16),"Product 8",'Sales Forecast Year 1'!B16)</f>
        <v>Product 8</v>
      </c>
      <c r="C16" s="14">
        <f>'Income Statement Year 1'!O16</f>
        <v>0</v>
      </c>
      <c r="D16" s="89"/>
      <c r="E16" s="3">
        <f>'Sales Forecast Years 2 and 3'!O55</f>
        <v>0</v>
      </c>
      <c r="F16" s="89"/>
      <c r="G16" s="3">
        <f>'Sales Forecast Years 2 and 3'!AD55</f>
        <v>0</v>
      </c>
      <c r="H16" s="89"/>
    </row>
    <row r="17" spans="2:8" x14ac:dyDescent="0.25">
      <c r="B17" s="2" t="str">
        <f>IF(ISBLANK('Sales Forecast Year 1'!B17),"Product 9",'Sales Forecast Year 1'!B17)</f>
        <v>Product 9</v>
      </c>
      <c r="C17" s="14">
        <f>'Income Statement Year 1'!O17</f>
        <v>0</v>
      </c>
      <c r="D17" s="89"/>
      <c r="E17" s="3">
        <f>'Sales Forecast Years 2 and 3'!O61</f>
        <v>0</v>
      </c>
      <c r="F17" s="89"/>
      <c r="G17" s="3">
        <f>'Sales Forecast Years 2 and 3'!AD61</f>
        <v>0</v>
      </c>
      <c r="H17" s="89"/>
    </row>
    <row r="18" spans="2:8" x14ac:dyDescent="0.25">
      <c r="B18" s="2" t="str">
        <f>IF(ISBLANK('Sales Forecast Year 1'!B18),"Product 10",'Sales Forecast Year 1'!B18)</f>
        <v>Product 10</v>
      </c>
      <c r="C18" s="14">
        <f>'Income Statement Year 1'!O18</f>
        <v>0</v>
      </c>
      <c r="D18" s="89"/>
      <c r="E18" s="3">
        <f>'Sales Forecast Years 2 and 3'!O67</f>
        <v>0</v>
      </c>
      <c r="F18" s="89"/>
      <c r="G18" s="3">
        <f>'Sales Forecast Years 2 and 3'!AD67</f>
        <v>0</v>
      </c>
      <c r="H18" s="89"/>
    </row>
    <row r="19" spans="2:8" x14ac:dyDescent="0.25">
      <c r="B19" s="6" t="s">
        <v>205</v>
      </c>
      <c r="C19" s="14">
        <f>'Income Statement Year 1'!O19</f>
        <v>0</v>
      </c>
      <c r="D19" s="89">
        <v>1</v>
      </c>
      <c r="E19" s="3">
        <f>SUM(E9:E18)</f>
        <v>0</v>
      </c>
      <c r="F19" s="89">
        <v>1</v>
      </c>
      <c r="G19" s="3">
        <f>SUM(G9:G18)</f>
        <v>0</v>
      </c>
      <c r="H19" s="89">
        <v>1</v>
      </c>
    </row>
    <row r="20" spans="2:8" ht="15.75" thickBot="1" x14ac:dyDescent="0.3">
      <c r="B20" s="91" t="s">
        <v>200</v>
      </c>
      <c r="C20" s="92"/>
      <c r="D20" s="93"/>
      <c r="E20" s="98"/>
      <c r="F20" s="93"/>
      <c r="G20" s="98"/>
      <c r="H20" s="93"/>
    </row>
    <row r="21" spans="2:8" x14ac:dyDescent="0.25">
      <c r="B21" s="4" t="str">
        <f>IF(ISBLANK('Sales Forecast Year 1'!B9),"Product 1",'Sales Forecast Year 1'!B9)</f>
        <v>Product 1</v>
      </c>
      <c r="C21" s="90">
        <f>'Income Statement Year 1'!O21</f>
        <v>0</v>
      </c>
      <c r="D21" s="88"/>
      <c r="E21" s="20">
        <f>'Sales Forecast Years 2 and 3'!O14</f>
        <v>0</v>
      </c>
      <c r="F21" s="88"/>
      <c r="G21" s="20"/>
      <c r="H21" s="88"/>
    </row>
    <row r="22" spans="2:8" x14ac:dyDescent="0.25">
      <c r="B22" s="2" t="str">
        <f>IF(ISBLANK('Sales Forecast Year 1'!B10),"Product 2",'Sales Forecast Year 1'!B10)</f>
        <v>Product 2</v>
      </c>
      <c r="C22" s="90">
        <f>'Income Statement Year 1'!O22</f>
        <v>0</v>
      </c>
      <c r="D22" s="89"/>
      <c r="E22" s="3">
        <f>'Sales Forecast Years 2 and 3'!O20</f>
        <v>0</v>
      </c>
      <c r="F22" s="89"/>
      <c r="G22" s="3">
        <f>'Sales Forecast Years 2 and 3'!AD20</f>
        <v>0</v>
      </c>
      <c r="H22" s="89"/>
    </row>
    <row r="23" spans="2:8" x14ac:dyDescent="0.25">
      <c r="B23" s="2" t="str">
        <f>IF(ISBLANK('Sales Forecast Year 1'!B11),"Product 3",'Sales Forecast Year 1'!B11)</f>
        <v>Product 3</v>
      </c>
      <c r="C23" s="90">
        <f>'Income Statement Year 1'!O23</f>
        <v>0</v>
      </c>
      <c r="D23" s="89"/>
      <c r="E23" s="3">
        <f>'Sales Forecast Years 2 and 3'!O26</f>
        <v>0</v>
      </c>
      <c r="F23" s="89"/>
      <c r="G23" s="3">
        <f>'Sales Forecast Years 2 and 3'!AD26</f>
        <v>0</v>
      </c>
      <c r="H23" s="89"/>
    </row>
    <row r="24" spans="2:8" x14ac:dyDescent="0.25">
      <c r="B24" s="2" t="str">
        <f>IF(ISBLANK('Sales Forecast Year 1'!B12),"Product 4",'Sales Forecast Year 1'!B12)</f>
        <v>Product 4</v>
      </c>
      <c r="C24" s="90">
        <f>'Income Statement Year 1'!O24</f>
        <v>0</v>
      </c>
      <c r="D24" s="89"/>
      <c r="E24" s="3">
        <f>'Sales Forecast Years 2 and 3'!O32</f>
        <v>0</v>
      </c>
      <c r="F24" s="89"/>
      <c r="G24" s="3">
        <f>'Sales Forecast Years 2 and 3'!AD32</f>
        <v>0</v>
      </c>
      <c r="H24" s="89"/>
    </row>
    <row r="25" spans="2:8" x14ac:dyDescent="0.25">
      <c r="B25" s="2" t="str">
        <f>IF(ISBLANK('Sales Forecast Year 1'!B13),"Product 5",'Sales Forecast Year 1'!B13)</f>
        <v>Product 5</v>
      </c>
      <c r="C25" s="90">
        <f>'Income Statement Year 1'!O25</f>
        <v>0</v>
      </c>
      <c r="D25" s="89"/>
      <c r="E25" s="3">
        <f>'Sales Forecast Years 2 and 3'!O38</f>
        <v>0</v>
      </c>
      <c r="F25" s="89"/>
      <c r="G25" s="3">
        <f>'Sales Forecast Years 2 and 3'!AD38</f>
        <v>0</v>
      </c>
      <c r="H25" s="89"/>
    </row>
    <row r="26" spans="2:8" x14ac:dyDescent="0.25">
      <c r="B26" s="2" t="str">
        <f>IF(ISBLANK('Sales Forecast Year 1'!B14),"Product 6",'Sales Forecast Year 1'!B14)</f>
        <v>Product 6</v>
      </c>
      <c r="C26" s="90">
        <f>'Income Statement Year 1'!O26</f>
        <v>0</v>
      </c>
      <c r="D26" s="89"/>
      <c r="E26" s="3">
        <f>'Sales Forecast Years 2 and 3'!O44</f>
        <v>0</v>
      </c>
      <c r="F26" s="89"/>
      <c r="G26" s="3">
        <f>'Sales Forecast Years 2 and 3'!AD44</f>
        <v>0</v>
      </c>
      <c r="H26" s="89"/>
    </row>
    <row r="27" spans="2:8" x14ac:dyDescent="0.25">
      <c r="B27" s="2" t="str">
        <f>IF(ISBLANK('Sales Forecast Year 1'!B15),"Product 7",'Sales Forecast Year 1'!B15)</f>
        <v>Product 7</v>
      </c>
      <c r="C27" s="90">
        <f>'Income Statement Year 1'!O27</f>
        <v>0</v>
      </c>
      <c r="D27" s="89"/>
      <c r="E27" s="3">
        <f>'Sales Forecast Years 2 and 3'!O50</f>
        <v>0</v>
      </c>
      <c r="F27" s="89"/>
      <c r="G27" s="3">
        <f>'Sales Forecast Years 2 and 3'!AD50</f>
        <v>0</v>
      </c>
      <c r="H27" s="89"/>
    </row>
    <row r="28" spans="2:8" x14ac:dyDescent="0.25">
      <c r="B28" s="2" t="str">
        <f>IF(ISBLANK('Sales Forecast Year 1'!B16),"Product 8",'Sales Forecast Year 1'!B16)</f>
        <v>Product 8</v>
      </c>
      <c r="C28" s="90">
        <f>'Income Statement Year 1'!O28</f>
        <v>0</v>
      </c>
      <c r="D28" s="89"/>
      <c r="E28" s="3">
        <f>'Sales Forecast Years 2 and 3'!O56</f>
        <v>0</v>
      </c>
      <c r="F28" s="89"/>
      <c r="G28" s="3">
        <f>'Sales Forecast Years 2 and 3'!AD56</f>
        <v>0</v>
      </c>
      <c r="H28" s="89"/>
    </row>
    <row r="29" spans="2:8" x14ac:dyDescent="0.25">
      <c r="B29" s="2" t="str">
        <f>IF(ISBLANK('Sales Forecast Year 1'!B17),"Product 9",'Sales Forecast Year 1'!B17)</f>
        <v>Product 9</v>
      </c>
      <c r="C29" s="90">
        <f>'Income Statement Year 1'!O29</f>
        <v>0</v>
      </c>
      <c r="D29" s="89"/>
      <c r="E29" s="3">
        <f>'Sales Forecast Years 2 and 3'!O62</f>
        <v>0</v>
      </c>
      <c r="F29" s="89"/>
      <c r="G29" s="3">
        <f>'Sales Forecast Years 2 and 3'!AD62</f>
        <v>0</v>
      </c>
      <c r="H29" s="89"/>
    </row>
    <row r="30" spans="2:8" x14ac:dyDescent="0.25">
      <c r="B30" s="2" t="str">
        <f>IF(ISBLANK('Sales Forecast Year 1'!B18),"Product 10",'Sales Forecast Year 1'!B18)</f>
        <v>Product 10</v>
      </c>
      <c r="C30" s="90">
        <f>'Income Statement Year 1'!O30</f>
        <v>0</v>
      </c>
      <c r="D30" s="89"/>
      <c r="E30" s="3">
        <f>'Sales Forecast Years 2 and 3'!O68</f>
        <v>0</v>
      </c>
      <c r="F30" s="89"/>
      <c r="G30" s="3">
        <f>'Sales Forecast Years 2 and 3'!AD68</f>
        <v>0</v>
      </c>
      <c r="H30" s="89"/>
    </row>
    <row r="31" spans="2:8" x14ac:dyDescent="0.25">
      <c r="B31" s="6" t="s">
        <v>204</v>
      </c>
      <c r="C31" s="14">
        <f>'Income Statement Year 1'!O31</f>
        <v>0</v>
      </c>
      <c r="D31" s="89">
        <f>IF(C19=0,0,C31/C19)</f>
        <v>0</v>
      </c>
      <c r="E31" s="99">
        <f>SUM(E21:E30)</f>
        <v>0</v>
      </c>
      <c r="F31" s="89">
        <f>IF(E19=0,0,E31/E19)</f>
        <v>0</v>
      </c>
      <c r="G31" s="99">
        <f>SUM(G21:G30)</f>
        <v>0</v>
      </c>
      <c r="H31" s="89">
        <f>IF(G19=0,0,G31/G19)</f>
        <v>0</v>
      </c>
    </row>
    <row r="32" spans="2:8" x14ac:dyDescent="0.25">
      <c r="B32" s="6" t="s">
        <v>201</v>
      </c>
      <c r="C32" s="14">
        <f>'Income Statement Year 1'!O32</f>
        <v>0</v>
      </c>
      <c r="D32" s="89">
        <f>IF(C19=0,0,C32/C19)</f>
        <v>0</v>
      </c>
      <c r="E32" s="99">
        <f>E19-E31</f>
        <v>0</v>
      </c>
      <c r="F32" s="89">
        <f>IF(E19=0,0,E32/E19)</f>
        <v>0</v>
      </c>
      <c r="G32" s="99">
        <f>G19-G31</f>
        <v>0</v>
      </c>
      <c r="H32" s="89">
        <f>IF(G19=0,0,G32/G19)</f>
        <v>0</v>
      </c>
    </row>
    <row r="33" spans="2:8" x14ac:dyDescent="0.25">
      <c r="B33" s="6" t="s">
        <v>202</v>
      </c>
      <c r="C33" s="14">
        <f>'Income Statement Year 1'!O33</f>
        <v>0</v>
      </c>
      <c r="D33" s="89"/>
      <c r="E33" s="3">
        <f>'Payroll Years 1-3'!E25</f>
        <v>0</v>
      </c>
      <c r="F33" s="89"/>
      <c r="G33" s="3">
        <f>'Payroll Years 1-3'!G25</f>
        <v>0</v>
      </c>
      <c r="H33" s="89"/>
    </row>
    <row r="34" spans="2:8" ht="15.75" thickBot="1" x14ac:dyDescent="0.3">
      <c r="B34" s="91" t="s">
        <v>203</v>
      </c>
      <c r="C34" s="92"/>
      <c r="D34" s="93"/>
      <c r="E34" s="98"/>
      <c r="F34" s="93"/>
      <c r="G34" s="98"/>
      <c r="H34" s="93"/>
    </row>
    <row r="35" spans="2:8" x14ac:dyDescent="0.25">
      <c r="B35" s="4" t="str">
        <f>'Operating Expenses Year 1'!B9</f>
        <v xml:space="preserve">   Rent</v>
      </c>
      <c r="C35" s="90">
        <f>'Income Statement Year 1'!O35</f>
        <v>0</v>
      </c>
      <c r="D35" s="88"/>
      <c r="E35" s="20">
        <f>'Operating Expenses Years 2-3'!E8</f>
        <v>0</v>
      </c>
      <c r="F35" s="88"/>
      <c r="G35" s="20">
        <f>'Operating Expenses Years 2-3'!G8</f>
        <v>0</v>
      </c>
      <c r="H35" s="88"/>
    </row>
    <row r="36" spans="2:8" x14ac:dyDescent="0.25">
      <c r="B36" s="2" t="str">
        <f>'Operating Expenses Year 1'!B10</f>
        <v xml:space="preserve">   Lease Payments</v>
      </c>
      <c r="C36" s="14">
        <f>'Income Statement Year 1'!O36</f>
        <v>0</v>
      </c>
      <c r="D36" s="89"/>
      <c r="E36" s="20">
        <f>'Operating Expenses Years 2-3'!E9</f>
        <v>0</v>
      </c>
      <c r="F36" s="89"/>
      <c r="G36" s="20">
        <f>'Operating Expenses Years 2-3'!G9</f>
        <v>0</v>
      </c>
      <c r="H36" s="89"/>
    </row>
    <row r="37" spans="2:8" x14ac:dyDescent="0.25">
      <c r="B37" s="2" t="str">
        <f>'Operating Expenses Year 1'!B11</f>
        <v xml:space="preserve">   Utilities</v>
      </c>
      <c r="C37" s="14">
        <f>'Income Statement Year 1'!O37</f>
        <v>0</v>
      </c>
      <c r="D37" s="89"/>
      <c r="E37" s="20">
        <f>'Operating Expenses Years 2-3'!E10</f>
        <v>0</v>
      </c>
      <c r="F37" s="89"/>
      <c r="G37" s="20">
        <f>'Operating Expenses Years 2-3'!G10</f>
        <v>0</v>
      </c>
      <c r="H37" s="89"/>
    </row>
    <row r="38" spans="2:8" x14ac:dyDescent="0.25">
      <c r="B38" s="2" t="str">
        <f>'Operating Expenses Year 1'!B12</f>
        <v xml:space="preserve">   Insurance (Other than health)</v>
      </c>
      <c r="C38" s="14">
        <f>'Income Statement Year 1'!O38</f>
        <v>0</v>
      </c>
      <c r="D38" s="89"/>
      <c r="E38" s="20">
        <f>'Operating Expenses Years 2-3'!E11</f>
        <v>0</v>
      </c>
      <c r="F38" s="89"/>
      <c r="G38" s="20">
        <f>'Operating Expenses Years 2-3'!G11</f>
        <v>0</v>
      </c>
      <c r="H38" s="89"/>
    </row>
    <row r="39" spans="2:8" x14ac:dyDescent="0.25">
      <c r="B39" s="2" t="str">
        <f>'Operating Expenses Year 1'!B13</f>
        <v xml:space="preserve">   Operating Supplies (Not included in COGS)</v>
      </c>
      <c r="C39" s="14">
        <f>'Income Statement Year 1'!O39</f>
        <v>0</v>
      </c>
      <c r="D39" s="89"/>
      <c r="E39" s="20">
        <f>'Operating Expenses Years 2-3'!E12</f>
        <v>0</v>
      </c>
      <c r="F39" s="89"/>
      <c r="G39" s="20">
        <f>'Operating Expenses Years 2-3'!G12</f>
        <v>0</v>
      </c>
      <c r="H39" s="89"/>
    </row>
    <row r="40" spans="2:8" x14ac:dyDescent="0.25">
      <c r="B40" s="2" t="str">
        <f>'Operating Expenses Year 1'!B14</f>
        <v xml:space="preserve">   Office Supplies</v>
      </c>
      <c r="C40" s="14">
        <f>'Income Statement Year 1'!O40</f>
        <v>0</v>
      </c>
      <c r="D40" s="89"/>
      <c r="E40" s="20">
        <f>'Operating Expenses Years 2-3'!E13</f>
        <v>0</v>
      </c>
      <c r="F40" s="89"/>
      <c r="G40" s="20">
        <f>'Operating Expenses Years 2-3'!G13</f>
        <v>0</v>
      </c>
      <c r="H40" s="89"/>
    </row>
    <row r="41" spans="2:8" x14ac:dyDescent="0.25">
      <c r="B41" s="2" t="str">
        <f>'Operating Expenses Year 1'!B15</f>
        <v xml:space="preserve">   Advertising</v>
      </c>
      <c r="C41" s="14">
        <f>'Income Statement Year 1'!O41</f>
        <v>0</v>
      </c>
      <c r="D41" s="89"/>
      <c r="E41" s="20">
        <f>'Operating Expenses Years 2-3'!E14</f>
        <v>0</v>
      </c>
      <c r="F41" s="89"/>
      <c r="G41" s="20">
        <f>'Operating Expenses Years 2-3'!G14</f>
        <v>0</v>
      </c>
      <c r="H41" s="89"/>
    </row>
    <row r="42" spans="2:8" x14ac:dyDescent="0.25">
      <c r="B42" s="2" t="str">
        <f>'Operating Expenses Year 1'!B16</f>
        <v xml:space="preserve">   Trade Shows and Special Event Fees</v>
      </c>
      <c r="C42" s="14">
        <f>'Income Statement Year 1'!O42</f>
        <v>0</v>
      </c>
      <c r="D42" s="89"/>
      <c r="E42" s="20">
        <f>'Operating Expenses Years 2-3'!E15</f>
        <v>0</v>
      </c>
      <c r="F42" s="89"/>
      <c r="G42" s="20">
        <f>'Operating Expenses Years 2-3'!G15</f>
        <v>0</v>
      </c>
      <c r="H42" s="89"/>
    </row>
    <row r="43" spans="2:8" x14ac:dyDescent="0.25">
      <c r="B43" s="2" t="str">
        <f>'Operating Expenses Year 1'!B17</f>
        <v xml:space="preserve">   Commissions and Fees</v>
      </c>
      <c r="C43" s="14">
        <f>'Income Statement Year 1'!O43</f>
        <v>0</v>
      </c>
      <c r="D43" s="89"/>
      <c r="E43" s="20">
        <f>'Operating Expenses Years 2-3'!E16</f>
        <v>0</v>
      </c>
      <c r="F43" s="89"/>
      <c r="G43" s="20">
        <f>'Operating Expenses Years 2-3'!G16</f>
        <v>0</v>
      </c>
      <c r="H43" s="89"/>
    </row>
    <row r="44" spans="2:8" x14ac:dyDescent="0.25">
      <c r="B44" s="2" t="str">
        <f>'Operating Expenses Year 1'!B18</f>
        <v xml:space="preserve">   Contract Labor (Not included in payroll)</v>
      </c>
      <c r="C44" s="14">
        <f>'Income Statement Year 1'!O44</f>
        <v>0</v>
      </c>
      <c r="D44" s="89"/>
      <c r="E44" s="20">
        <f>'Operating Expenses Years 2-3'!E17</f>
        <v>0</v>
      </c>
      <c r="F44" s="89"/>
      <c r="G44" s="20">
        <f>'Operating Expenses Years 2-3'!G17</f>
        <v>0</v>
      </c>
      <c r="H44" s="89"/>
    </row>
    <row r="45" spans="2:8" x14ac:dyDescent="0.25">
      <c r="B45" s="2" t="str">
        <f>'Operating Expenses Year 1'!B19</f>
        <v xml:space="preserve">   Travel, Meals and Entertainment</v>
      </c>
      <c r="C45" s="14">
        <f>'Income Statement Year 1'!O45</f>
        <v>0</v>
      </c>
      <c r="D45" s="89"/>
      <c r="E45" s="20">
        <f>'Operating Expenses Years 2-3'!E18</f>
        <v>0</v>
      </c>
      <c r="F45" s="89"/>
      <c r="G45" s="20">
        <f>'Operating Expenses Years 2-3'!G18</f>
        <v>0</v>
      </c>
      <c r="H45" s="89"/>
    </row>
    <row r="46" spans="2:8" x14ac:dyDescent="0.25">
      <c r="B46" s="2" t="str">
        <f>'Operating Expenses Year 1'!B20</f>
        <v xml:space="preserve">   Repairs and Maintenance</v>
      </c>
      <c r="C46" s="14">
        <f>'Income Statement Year 1'!O46</f>
        <v>0</v>
      </c>
      <c r="D46" s="89"/>
      <c r="E46" s="20">
        <f>'Operating Expenses Years 2-3'!E19</f>
        <v>0</v>
      </c>
      <c r="F46" s="89"/>
      <c r="G46" s="20">
        <f>'Operating Expenses Years 2-3'!G19</f>
        <v>0</v>
      </c>
      <c r="H46" s="89"/>
    </row>
    <row r="47" spans="2:8" x14ac:dyDescent="0.25">
      <c r="B47" s="2" t="str">
        <f>'Operating Expenses Year 1'!B21</f>
        <v xml:space="preserve">   Legal and Professional Services</v>
      </c>
      <c r="C47" s="14">
        <f>'Income Statement Year 1'!O47</f>
        <v>0</v>
      </c>
      <c r="D47" s="89"/>
      <c r="E47" s="20">
        <f>'Operating Expenses Years 2-3'!E20</f>
        <v>0</v>
      </c>
      <c r="F47" s="89"/>
      <c r="G47" s="20">
        <f>'Operating Expenses Years 2-3'!G20</f>
        <v>0</v>
      </c>
      <c r="H47" s="89"/>
    </row>
    <row r="48" spans="2:8" x14ac:dyDescent="0.25">
      <c r="B48" s="2" t="str">
        <f>'Operating Expenses Year 1'!B22</f>
        <v xml:space="preserve">   Licenses</v>
      </c>
      <c r="C48" s="14">
        <f>'Income Statement Year 1'!O48</f>
        <v>0</v>
      </c>
      <c r="D48" s="89"/>
      <c r="E48" s="20">
        <f>'Operating Expenses Years 2-3'!E21</f>
        <v>0</v>
      </c>
      <c r="F48" s="89"/>
      <c r="G48" s="20">
        <f>'Operating Expenses Years 2-3'!G21</f>
        <v>0</v>
      </c>
      <c r="H48" s="89"/>
    </row>
    <row r="49" spans="2:8" x14ac:dyDescent="0.25">
      <c r="B49" s="2" t="str">
        <f>'Operating Expenses Year 1'!B23</f>
        <v xml:space="preserve">   Miscellaneous</v>
      </c>
      <c r="C49" s="14">
        <f>'Income Statement Year 1'!O49</f>
        <v>0</v>
      </c>
      <c r="D49" s="89"/>
      <c r="E49" s="20">
        <f>'Operating Expenses Years 2-3'!E22</f>
        <v>0</v>
      </c>
      <c r="F49" s="89"/>
      <c r="G49" s="20">
        <f>'Operating Expenses Years 2-3'!G22</f>
        <v>0</v>
      </c>
      <c r="H49" s="89"/>
    </row>
    <row r="50" spans="2:8" x14ac:dyDescent="0.25">
      <c r="B50" s="6" t="s">
        <v>206</v>
      </c>
      <c r="C50" s="14">
        <f>'Income Statement Year 1'!O50</f>
        <v>0</v>
      </c>
      <c r="D50" s="89">
        <f>IF(C19=0,0,C50/C19)</f>
        <v>0</v>
      </c>
      <c r="E50" s="99">
        <f>SUM(E35:E49)</f>
        <v>0</v>
      </c>
      <c r="F50" s="89">
        <f>IF(E19=0,0,E50/E19)</f>
        <v>0</v>
      </c>
      <c r="G50" s="99">
        <f>SUM(G35:G49)</f>
        <v>0</v>
      </c>
      <c r="H50" s="89">
        <f>IF(G19=0,0,G50/G19)</f>
        <v>0</v>
      </c>
    </row>
    <row r="51" spans="2:8" x14ac:dyDescent="0.25">
      <c r="B51" s="6" t="s">
        <v>207</v>
      </c>
      <c r="C51" s="14">
        <f>'Income Statement Year 1'!O51</f>
        <v>0</v>
      </c>
      <c r="D51" s="89">
        <f>IF(C19=0,0,C51/C19)</f>
        <v>0</v>
      </c>
      <c r="E51" s="99">
        <f>E32-E33-E50</f>
        <v>0</v>
      </c>
      <c r="F51" s="89">
        <f>IF(E19=0,0,E51/E19)</f>
        <v>0</v>
      </c>
      <c r="G51" s="99">
        <f>G32-G33-G50</f>
        <v>0</v>
      </c>
      <c r="H51" s="89">
        <f>IF(G19=0,0,G51/G19)</f>
        <v>0</v>
      </c>
    </row>
    <row r="52" spans="2:8" ht="15.75" thickBot="1" x14ac:dyDescent="0.3">
      <c r="B52" s="91" t="s">
        <v>146</v>
      </c>
      <c r="C52" s="92"/>
      <c r="D52" s="93"/>
      <c r="E52" s="98"/>
      <c r="F52" s="93"/>
      <c r="G52" s="98"/>
      <c r="H52" s="93"/>
    </row>
    <row r="53" spans="2:8" x14ac:dyDescent="0.25">
      <c r="B53" s="94" t="str">
        <f>'Operating Expenses Year 1'!B27</f>
        <v xml:space="preserve">   Interest</v>
      </c>
      <c r="C53" s="90"/>
      <c r="D53" s="88"/>
      <c r="E53" s="20"/>
      <c r="F53" s="88"/>
      <c r="G53" s="20"/>
      <c r="H53" s="88"/>
    </row>
    <row r="54" spans="2:8" x14ac:dyDescent="0.25">
      <c r="B54" s="43" t="str">
        <f>'Operating Expenses Year 1'!B28</f>
        <v xml:space="preserve">         Commercial Loan</v>
      </c>
      <c r="C54" s="14">
        <f>'Income Statement Year 1'!O54</f>
        <v>0</v>
      </c>
      <c r="D54" s="89"/>
      <c r="E54" s="3">
        <f>'Operating Expenses Years 2-3'!E27</f>
        <v>0</v>
      </c>
      <c r="F54" s="89"/>
      <c r="G54" s="3">
        <f>'Operating Expenses Years 2-3'!G27</f>
        <v>0</v>
      </c>
      <c r="H54" s="89"/>
    </row>
    <row r="55" spans="2:8" x14ac:dyDescent="0.25">
      <c r="B55" s="43" t="str">
        <f>'Operating Expenses Year 1'!B29</f>
        <v xml:space="preserve">         Commercial Mortgage</v>
      </c>
      <c r="C55" s="14">
        <f>'Income Statement Year 1'!O55</f>
        <v>0</v>
      </c>
      <c r="D55" s="89"/>
      <c r="E55" s="3">
        <f>'Operating Expenses Years 2-3'!E28</f>
        <v>0</v>
      </c>
      <c r="F55" s="89"/>
      <c r="G55" s="3">
        <f>'Operating Expenses Years 2-3'!G28</f>
        <v>0</v>
      </c>
      <c r="H55" s="89"/>
    </row>
    <row r="56" spans="2:8" x14ac:dyDescent="0.25">
      <c r="B56" s="43" t="str">
        <f>'Operating Expenses Year 1'!B30</f>
        <v xml:space="preserve">         Credit Card Debt</v>
      </c>
      <c r="C56" s="14">
        <f>'Income Statement Year 1'!O56</f>
        <v>0</v>
      </c>
      <c r="D56" s="89"/>
      <c r="E56" s="3">
        <f>'Operating Expenses Years 2-3'!E29</f>
        <v>0</v>
      </c>
      <c r="F56" s="89"/>
      <c r="G56" s="3">
        <f>'Operating Expenses Years 2-3'!G29</f>
        <v>0</v>
      </c>
      <c r="H56" s="89"/>
    </row>
    <row r="57" spans="2:8" x14ac:dyDescent="0.25">
      <c r="B57" s="43" t="str">
        <f>'Operating Expenses Year 1'!B31</f>
        <v xml:space="preserve">         Vehicle Loans</v>
      </c>
      <c r="C57" s="14">
        <f>'Income Statement Year 1'!O57</f>
        <v>0</v>
      </c>
      <c r="D57" s="89"/>
      <c r="E57" s="3">
        <f>'Operating Expenses Years 2-3'!E30</f>
        <v>0</v>
      </c>
      <c r="F57" s="89"/>
      <c r="G57" s="3">
        <f>'Operating Expenses Years 2-3'!G30</f>
        <v>0</v>
      </c>
      <c r="H57" s="89"/>
    </row>
    <row r="58" spans="2:8" x14ac:dyDescent="0.25">
      <c r="B58" s="43" t="str">
        <f>'Operating Expenses Year 1'!B32</f>
        <v xml:space="preserve">         Other Bank Debt</v>
      </c>
      <c r="C58" s="14">
        <f>'Income Statement Year 1'!O58</f>
        <v>0</v>
      </c>
      <c r="D58" s="89"/>
      <c r="E58" s="3">
        <f>'Operating Expenses Years 2-3'!E31</f>
        <v>0</v>
      </c>
      <c r="F58" s="89"/>
      <c r="G58" s="3">
        <f>'Operating Expenses Years 2-3'!G31</f>
        <v>0</v>
      </c>
      <c r="H58" s="89"/>
    </row>
    <row r="59" spans="2:8" x14ac:dyDescent="0.25">
      <c r="B59" s="43" t="str">
        <f>'Operating Expenses Year 1'!B33</f>
        <v xml:space="preserve">    Bad Debt Expense</v>
      </c>
      <c r="C59" s="14">
        <f>'Income Statement Year 1'!O59</f>
        <v>0</v>
      </c>
      <c r="D59" s="89"/>
      <c r="E59" s="3">
        <f>'Operating Expenses Years 2-3'!E32</f>
        <v>0</v>
      </c>
      <c r="F59" s="89"/>
      <c r="G59" s="3">
        <f>'Operating Expenses Years 2-3'!G32</f>
        <v>0</v>
      </c>
      <c r="H59" s="89"/>
    </row>
    <row r="60" spans="2:8" x14ac:dyDescent="0.25">
      <c r="B60" s="6" t="s">
        <v>154</v>
      </c>
      <c r="C60" s="14">
        <f>'Income Statement Year 1'!O60</f>
        <v>0</v>
      </c>
      <c r="D60" s="89">
        <f>IF(C19=0,0,C60/C19)</f>
        <v>0</v>
      </c>
      <c r="E60" s="99">
        <f>SUM(E54:E59)</f>
        <v>0</v>
      </c>
      <c r="F60" s="89">
        <f>IF(E19=0,0,E60/E19)</f>
        <v>0</v>
      </c>
      <c r="G60" s="99">
        <f>SUM(G54:G59)</f>
        <v>0</v>
      </c>
      <c r="H60" s="89">
        <f>IF(G19=0,0,G60/G19)</f>
        <v>0</v>
      </c>
    </row>
    <row r="61" spans="2:8" x14ac:dyDescent="0.25">
      <c r="B61" s="6" t="s">
        <v>208</v>
      </c>
      <c r="C61" s="14">
        <f>'Income Statement Year 1'!O61</f>
        <v>0</v>
      </c>
      <c r="D61" s="89"/>
      <c r="E61" s="3">
        <f>E51-E60</f>
        <v>0</v>
      </c>
      <c r="F61" s="89"/>
      <c r="G61" s="3">
        <f>G51-G60</f>
        <v>0</v>
      </c>
      <c r="H61" s="89"/>
    </row>
    <row r="62" spans="2:8" x14ac:dyDescent="0.25">
      <c r="B62" s="6" t="s">
        <v>209</v>
      </c>
      <c r="C62" s="14">
        <f>'Income Statement Year 1'!O62</f>
        <v>0</v>
      </c>
      <c r="D62" s="89"/>
      <c r="E62" s="3">
        <f>IF(E61=0,0,E61*'Additional Inputs'!C36)</f>
        <v>0</v>
      </c>
      <c r="F62" s="89"/>
      <c r="G62" s="3">
        <f>IF(G61=0,0,G61*'Additional Inputs'!C37)</f>
        <v>0</v>
      </c>
      <c r="H62" s="89"/>
    </row>
    <row r="63" spans="2:8" x14ac:dyDescent="0.25">
      <c r="B63" s="34" t="s">
        <v>210</v>
      </c>
      <c r="C63" s="100">
        <f>'Income Statement Year 1'!O63</f>
        <v>0</v>
      </c>
      <c r="D63" s="101">
        <f>IF(C19=0,0,C63/C19)</f>
        <v>0</v>
      </c>
      <c r="E63" s="102">
        <f>E61-E62</f>
        <v>0</v>
      </c>
      <c r="F63" s="101">
        <f>IF(E19=0,0,E63/E19)</f>
        <v>0</v>
      </c>
      <c r="G63" s="102">
        <f>G61-G62</f>
        <v>0</v>
      </c>
      <c r="H63" s="101">
        <f>IF(G19=0,0,G63/G19)</f>
        <v>0</v>
      </c>
    </row>
  </sheetData>
  <conditionalFormatting sqref="C63">
    <cfRule type="cellIs" dxfId="2" priority="3" operator="lessThan">
      <formula>0</formula>
    </cfRule>
  </conditionalFormatting>
  <conditionalFormatting sqref="E63">
    <cfRule type="cellIs" dxfId="1" priority="2" operator="lessThan">
      <formula>0</formula>
    </cfRule>
  </conditionalFormatting>
  <conditionalFormatting sqref="G63">
    <cfRule type="cellIs" dxfId="0" priority="1" operator="lessThan">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1"/>
  <sheetViews>
    <sheetView workbookViewId="0">
      <selection activeCell="M38" sqref="M38"/>
    </sheetView>
  </sheetViews>
  <sheetFormatPr defaultRowHeight="15" x14ac:dyDescent="0.25"/>
  <cols>
    <col min="2" max="2" width="40.85546875" bestFit="1" customWidth="1"/>
    <col min="3" max="3" width="15.7109375" bestFit="1" customWidth="1"/>
    <col min="4" max="4" width="11.85546875" bestFit="1" customWidth="1"/>
    <col min="5" max="5" width="11.42578125" bestFit="1" customWidth="1"/>
  </cols>
  <sheetData>
    <row r="2" spans="2:5" x14ac:dyDescent="0.25">
      <c r="B2" s="1" t="s">
        <v>249</v>
      </c>
      <c r="D2" s="87"/>
      <c r="E2" s="85"/>
    </row>
    <row r="3" spans="2:5" x14ac:dyDescent="0.25">
      <c r="D3" s="87"/>
      <c r="E3" s="85"/>
    </row>
    <row r="4" spans="2:5" x14ac:dyDescent="0.25">
      <c r="B4" s="1" t="s">
        <v>105</v>
      </c>
      <c r="C4" s="1" t="s">
        <v>55</v>
      </c>
      <c r="D4" s="87"/>
      <c r="E4" s="85"/>
    </row>
    <row r="5" spans="2:5" x14ac:dyDescent="0.25">
      <c r="B5" t="str">
        <f>'Income Statement Year 1'!B5</f>
        <v>Owner</v>
      </c>
      <c r="C5" t="str">
        <f>'Income Statement Year 1'!C5</f>
        <v>Company</v>
      </c>
      <c r="D5" s="87"/>
      <c r="E5" s="85"/>
    </row>
    <row r="6" spans="2:5" x14ac:dyDescent="0.25">
      <c r="D6" s="87"/>
      <c r="E6" s="85"/>
    </row>
    <row r="7" spans="2:5" ht="15.75" thickBot="1" x14ac:dyDescent="0.3">
      <c r="B7" s="27" t="s">
        <v>250</v>
      </c>
      <c r="C7" s="128" t="s">
        <v>251</v>
      </c>
      <c r="D7" s="86" t="s">
        <v>252</v>
      </c>
      <c r="E7" s="97" t="s">
        <v>253</v>
      </c>
    </row>
    <row r="8" spans="2:5" x14ac:dyDescent="0.25">
      <c r="B8" s="9" t="s">
        <v>254</v>
      </c>
      <c r="C8" s="130"/>
      <c r="D8" s="137"/>
      <c r="E8" s="138"/>
    </row>
    <row r="9" spans="2:5" x14ac:dyDescent="0.25">
      <c r="B9" s="2" t="s">
        <v>255</v>
      </c>
      <c r="C9" s="139">
        <f>'Cash Flow Year 1'!N29</f>
        <v>0</v>
      </c>
      <c r="D9" s="147">
        <f>'Cash Flow Year 2-3'!N29</f>
        <v>0</v>
      </c>
      <c r="E9" s="141">
        <f>'Cash Flow Year 2-3'!AA29</f>
        <v>0</v>
      </c>
    </row>
    <row r="10" spans="2:5" x14ac:dyDescent="0.25">
      <c r="B10" s="2" t="s">
        <v>256</v>
      </c>
      <c r="C10" s="139">
        <f>'Income Statement Year 1'!O19-'Cash Flow Year 1'!O11-'Income Statement Year 1'!O59</f>
        <v>0</v>
      </c>
      <c r="D10" s="147">
        <f>C10+'Income Statement Years 1-3'!E19-'Cash Flow Year 2-3'!O11-'Income Statement Years 1-3'!E59</f>
        <v>0</v>
      </c>
      <c r="E10" s="141">
        <f>D10+'Income Statement Years 1-3'!G19-'Cash Flow Year 2-3'!AB11-'Income Statement Years 1-3'!G59</f>
        <v>0</v>
      </c>
    </row>
    <row r="11" spans="2:5" x14ac:dyDescent="0.25">
      <c r="B11" s="2" t="s">
        <v>257</v>
      </c>
      <c r="C11" s="139">
        <f>'Starting Point'!C19+'Cash Flow Year 1'!O17</f>
        <v>0</v>
      </c>
      <c r="D11" s="147">
        <f>C11+'Cash Flow Year 2-3'!O17</f>
        <v>0</v>
      </c>
      <c r="E11" s="141">
        <f>D11+'Cash Flow Year 2-3'!AB17</f>
        <v>0</v>
      </c>
    </row>
    <row r="12" spans="2:5" x14ac:dyDescent="0.25">
      <c r="B12" s="59" t="s">
        <v>259</v>
      </c>
      <c r="C12" s="139">
        <f>SUM(C9:C11)</f>
        <v>0</v>
      </c>
      <c r="D12" s="139">
        <f>SUM(D9:D11)</f>
        <v>0</v>
      </c>
      <c r="E12" s="139">
        <f>SUM(E9:E11)</f>
        <v>0</v>
      </c>
    </row>
    <row r="13" spans="2:5" x14ac:dyDescent="0.25">
      <c r="B13" s="6" t="s">
        <v>0</v>
      </c>
      <c r="C13" s="139"/>
      <c r="D13" s="140"/>
      <c r="E13" s="141"/>
    </row>
    <row r="14" spans="2:5" x14ac:dyDescent="0.25">
      <c r="B14" s="2" t="s">
        <v>260</v>
      </c>
      <c r="C14" s="139">
        <f>'Starting Point'!C7</f>
        <v>0</v>
      </c>
      <c r="D14" s="147">
        <f>C14</f>
        <v>0</v>
      </c>
      <c r="E14" s="141">
        <f>C14</f>
        <v>0</v>
      </c>
    </row>
    <row r="15" spans="2:5" x14ac:dyDescent="0.25">
      <c r="B15" s="2" t="s">
        <v>261</v>
      </c>
      <c r="C15" s="139">
        <f>'Additional Inputs'!O25</f>
        <v>0</v>
      </c>
      <c r="D15" s="147">
        <f>C15+'Additional Inputs'!P25</f>
        <v>0</v>
      </c>
      <c r="E15" s="141">
        <f>D15+'Additional Inputs'!Q25</f>
        <v>0</v>
      </c>
    </row>
    <row r="16" spans="2:5" x14ac:dyDescent="0.25">
      <c r="B16" s="2" t="s">
        <v>262</v>
      </c>
      <c r="C16" s="139">
        <f>'Additional Inputs'!O26</f>
        <v>0</v>
      </c>
      <c r="D16" s="147">
        <f>C16+'Additional Inputs'!P26</f>
        <v>0</v>
      </c>
      <c r="E16" s="141">
        <f>D16+'Additional Inputs'!Q26</f>
        <v>0</v>
      </c>
    </row>
    <row r="17" spans="2:5" x14ac:dyDescent="0.25">
      <c r="B17" s="82" t="s">
        <v>263</v>
      </c>
      <c r="C17" s="139">
        <f>'Additional Inputs'!O27</f>
        <v>0</v>
      </c>
      <c r="D17" s="147">
        <f>C17+'Additional Inputs'!P27</f>
        <v>0</v>
      </c>
      <c r="E17" s="141">
        <f>D17+'Additional Inputs'!Q27</f>
        <v>0</v>
      </c>
    </row>
    <row r="18" spans="2:5" x14ac:dyDescent="0.25">
      <c r="B18" s="82" t="s">
        <v>264</v>
      </c>
      <c r="C18" s="139">
        <f>'Additional Inputs'!O28</f>
        <v>0</v>
      </c>
      <c r="D18" s="147">
        <f>C18+'Additional Inputs'!P28</f>
        <v>0</v>
      </c>
      <c r="E18" s="141">
        <f>D18+'Additional Inputs'!Q28</f>
        <v>0</v>
      </c>
    </row>
    <row r="19" spans="2:5" x14ac:dyDescent="0.25">
      <c r="B19" s="4" t="s">
        <v>265</v>
      </c>
      <c r="C19" s="139">
        <f>'Additional Inputs'!O29</f>
        <v>0</v>
      </c>
      <c r="D19" s="147">
        <f>C19+'Additional Inputs'!P29</f>
        <v>0</v>
      </c>
      <c r="E19" s="141">
        <f>D19+'Additional Inputs'!Q29</f>
        <v>0</v>
      </c>
    </row>
    <row r="20" spans="2:5" x14ac:dyDescent="0.25">
      <c r="B20" s="2" t="s">
        <v>258</v>
      </c>
      <c r="C20" s="139">
        <f>'Additional Inputs'!O30</f>
        <v>0</v>
      </c>
      <c r="D20" s="147">
        <f>C20+'Additional Inputs'!P30</f>
        <v>0</v>
      </c>
      <c r="E20" s="141">
        <f>D20+'Additional Inputs'!Q30</f>
        <v>0</v>
      </c>
    </row>
    <row r="21" spans="2:5" x14ac:dyDescent="0.25">
      <c r="B21" s="59" t="s">
        <v>10</v>
      </c>
      <c r="C21" s="142">
        <f>SUM(C13:C20)</f>
        <v>0</v>
      </c>
      <c r="D21" s="142">
        <f t="shared" ref="D21:E21" si="0">SUM(D13:D20)</f>
        <v>0</v>
      </c>
      <c r="E21" s="142">
        <f t="shared" si="0"/>
        <v>0</v>
      </c>
    </row>
    <row r="22" spans="2:5" x14ac:dyDescent="0.25">
      <c r="B22" s="6" t="s">
        <v>266</v>
      </c>
      <c r="C22" s="142">
        <f>C12+C21</f>
        <v>0</v>
      </c>
      <c r="D22" s="142">
        <f t="shared" ref="D22:E22" si="1">D12+D21</f>
        <v>0</v>
      </c>
      <c r="E22" s="142">
        <f t="shared" si="1"/>
        <v>0</v>
      </c>
    </row>
    <row r="23" spans="2:5" x14ac:dyDescent="0.25">
      <c r="B23" s="2"/>
      <c r="C23" s="142"/>
      <c r="D23" s="140"/>
      <c r="E23" s="141"/>
    </row>
    <row r="24" spans="2:5" ht="15.75" thickBot="1" x14ac:dyDescent="0.3">
      <c r="B24" s="27" t="s">
        <v>267</v>
      </c>
      <c r="C24" s="143"/>
      <c r="D24" s="144"/>
      <c r="E24" s="145"/>
    </row>
    <row r="25" spans="2:5" x14ac:dyDescent="0.25">
      <c r="B25" s="4" t="s">
        <v>268</v>
      </c>
      <c r="C25" s="142"/>
      <c r="D25" s="137"/>
      <c r="E25" s="138"/>
    </row>
    <row r="26" spans="2:5" x14ac:dyDescent="0.25">
      <c r="B26" s="2" t="s">
        <v>269</v>
      </c>
      <c r="C26" s="142">
        <f>'Income Statement Year 1'!O31-'Cash Flow Year 1'!O18</f>
        <v>0</v>
      </c>
      <c r="D26" s="147">
        <f>C26+'Income Statement Years 1-3'!E31-'Cash Flow Year 2-3'!O18</f>
        <v>0</v>
      </c>
      <c r="E26" s="141">
        <f>D26+'Income Statement Years 1-3'!G31-'Cash Flow Year 2-3'!AB18</f>
        <v>0</v>
      </c>
    </row>
    <row r="27" spans="2:5" x14ac:dyDescent="0.25">
      <c r="B27" s="2" t="s">
        <v>270</v>
      </c>
      <c r="C27" s="142">
        <f>'Loan Information'!N11</f>
        <v>0</v>
      </c>
      <c r="D27" s="147">
        <f>'Loan Information'!N15</f>
        <v>0</v>
      </c>
      <c r="E27" s="141">
        <f>'Loan Information'!N19</f>
        <v>0</v>
      </c>
    </row>
    <row r="28" spans="2:5" x14ac:dyDescent="0.25">
      <c r="B28" s="2" t="s">
        <v>271</v>
      </c>
      <c r="C28" s="142">
        <f>'Loan Information'!N31</f>
        <v>0</v>
      </c>
      <c r="D28" s="147">
        <f>'Loan Information'!N35</f>
        <v>0</v>
      </c>
      <c r="E28" s="141">
        <f>'Loan Information'!N39</f>
        <v>0</v>
      </c>
    </row>
    <row r="29" spans="2:5" x14ac:dyDescent="0.25">
      <c r="B29" s="82" t="s">
        <v>272</v>
      </c>
      <c r="C29" s="139">
        <f>'Loan Information'!N51</f>
        <v>0</v>
      </c>
      <c r="D29" s="147">
        <f>'Loan Information'!N55</f>
        <v>0</v>
      </c>
      <c r="E29" s="146">
        <f>'Loan Information'!N59</f>
        <v>0</v>
      </c>
    </row>
    <row r="30" spans="2:5" x14ac:dyDescent="0.25">
      <c r="B30" s="82" t="s">
        <v>273</v>
      </c>
      <c r="C30" s="139">
        <f>'Loan Information'!N91</f>
        <v>0</v>
      </c>
      <c r="D30" s="147">
        <f>'Loan Information'!N95</f>
        <v>0</v>
      </c>
      <c r="E30" s="146">
        <f>'Loan Information'!N99</f>
        <v>0</v>
      </c>
    </row>
    <row r="31" spans="2:5" x14ac:dyDescent="0.25">
      <c r="B31" s="82" t="s">
        <v>274</v>
      </c>
      <c r="C31" s="139">
        <f>'Loan Information'!N71</f>
        <v>0</v>
      </c>
      <c r="D31" s="147">
        <f>'Loan Information'!N75</f>
        <v>0</v>
      </c>
      <c r="E31" s="141">
        <f>'Loan Information'!N79</f>
        <v>0</v>
      </c>
    </row>
    <row r="32" spans="2:5" x14ac:dyDescent="0.25">
      <c r="B32" s="59" t="s">
        <v>275</v>
      </c>
      <c r="C32" s="139">
        <f>SUM(C26:C31)</f>
        <v>0</v>
      </c>
      <c r="D32" s="139">
        <f t="shared" ref="D32:E32" si="2">SUM(D26:D31)</f>
        <v>0</v>
      </c>
      <c r="E32" s="139">
        <f t="shared" si="2"/>
        <v>0</v>
      </c>
    </row>
    <row r="33" spans="2:5" x14ac:dyDescent="0.25">
      <c r="B33" s="4" t="s">
        <v>276</v>
      </c>
      <c r="C33" s="142"/>
      <c r="D33" s="137"/>
      <c r="E33" s="138"/>
    </row>
    <row r="34" spans="2:5" x14ac:dyDescent="0.25">
      <c r="B34" s="2" t="s">
        <v>277</v>
      </c>
      <c r="C34" s="139">
        <f>'Starting Point'!$D$32+'Starting Point'!$D$33</f>
        <v>0</v>
      </c>
      <c r="D34" s="139">
        <f>'Starting Point'!$D$32+'Starting Point'!$D$33</f>
        <v>0</v>
      </c>
      <c r="E34" s="139">
        <f>'Starting Point'!$D$32+'Starting Point'!$D$33</f>
        <v>0</v>
      </c>
    </row>
    <row r="35" spans="2:5" x14ac:dyDescent="0.25">
      <c r="B35" s="2" t="s">
        <v>278</v>
      </c>
      <c r="C35" s="139">
        <f>'Income Statement Years 1-3'!C63</f>
        <v>0</v>
      </c>
      <c r="D35" s="147">
        <f>'Income Statement Years 1-3'!E63</f>
        <v>0</v>
      </c>
      <c r="E35" s="138">
        <f>'Income Statement Years 1-3'!G63</f>
        <v>0</v>
      </c>
    </row>
    <row r="36" spans="2:5" x14ac:dyDescent="0.25">
      <c r="B36" s="2" t="s">
        <v>283</v>
      </c>
      <c r="C36" s="139">
        <f>'Cash Flow Year 1'!O25+'Cash Flow Year 1'!O26</f>
        <v>0</v>
      </c>
      <c r="D36" s="147">
        <f>'Cash Flow Year 2-3'!O25+'Cash Flow Year 2-3'!O26</f>
        <v>0</v>
      </c>
      <c r="E36" s="138">
        <f>'Cash Flow Year 2-3'!AB25+'Cash Flow Year 2-3'!AB26</f>
        <v>0</v>
      </c>
    </row>
    <row r="37" spans="2:5" x14ac:dyDescent="0.25">
      <c r="B37" s="59" t="s">
        <v>279</v>
      </c>
      <c r="C37" s="139">
        <f>SUM(C34:C36)</f>
        <v>0</v>
      </c>
      <c r="D37" s="139">
        <f t="shared" ref="D37:E37" si="3">SUM(D34:D36)</f>
        <v>0</v>
      </c>
      <c r="E37" s="139">
        <f t="shared" si="3"/>
        <v>0</v>
      </c>
    </row>
    <row r="38" spans="2:5" x14ac:dyDescent="0.25">
      <c r="B38" s="6" t="s">
        <v>280</v>
      </c>
      <c r="C38" s="139">
        <f>C32+C37</f>
        <v>0</v>
      </c>
      <c r="D38" s="139">
        <f t="shared" ref="D38:E38" si="4">D32+D37</f>
        <v>0</v>
      </c>
      <c r="E38" s="139">
        <f t="shared" si="4"/>
        <v>0</v>
      </c>
    </row>
    <row r="39" spans="2:5" x14ac:dyDescent="0.25">
      <c r="B39" s="6"/>
      <c r="C39" s="14"/>
      <c r="D39" s="89"/>
      <c r="E39" s="20"/>
    </row>
    <row r="40" spans="2:5" x14ac:dyDescent="0.25">
      <c r="B40" s="171" t="s">
        <v>281</v>
      </c>
      <c r="C40" s="66">
        <f>C22-C38</f>
        <v>0</v>
      </c>
      <c r="D40" s="66">
        <f t="shared" ref="D40:E40" si="5">D22-D38</f>
        <v>0</v>
      </c>
      <c r="E40" s="66">
        <f t="shared" si="5"/>
        <v>0</v>
      </c>
    </row>
    <row r="41" spans="2:5" x14ac:dyDescent="0.25">
      <c r="B41" s="172"/>
      <c r="C41" s="136" t="str">
        <f>IF(C40=0,"Balanced!","Warning: Not Balanced!")</f>
        <v>Balanced!</v>
      </c>
      <c r="D41" s="136" t="str">
        <f t="shared" ref="D41:E41" si="6">IF(D40=0,"Balanced!","Warning: Not Balanced!")</f>
        <v>Balanced!</v>
      </c>
      <c r="E41" s="136" t="str">
        <f t="shared" si="6"/>
        <v>Balanced!</v>
      </c>
    </row>
  </sheetData>
  <mergeCells count="1">
    <mergeCell ref="B40:B41"/>
  </mergeCells>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workbookViewId="0">
      <selection activeCell="J33" sqref="J33"/>
    </sheetView>
  </sheetViews>
  <sheetFormatPr defaultRowHeight="15" x14ac:dyDescent="0.25"/>
  <cols>
    <col min="2" max="2" width="45.42578125" bestFit="1" customWidth="1"/>
  </cols>
  <sheetData>
    <row r="2" spans="2:5" x14ac:dyDescent="0.25">
      <c r="B2" s="1" t="s">
        <v>217</v>
      </c>
    </row>
    <row r="3" spans="2:5" x14ac:dyDescent="0.25">
      <c r="B3" s="1" t="s">
        <v>54</v>
      </c>
      <c r="C3" s="1" t="s">
        <v>55</v>
      </c>
    </row>
    <row r="4" spans="2:5" x14ac:dyDescent="0.25">
      <c r="B4" s="23" t="str">
        <f>IF(ISBLANK('Basic Information'!C4),"Owner",'Basic Information'!C4)</f>
        <v>Owner</v>
      </c>
      <c r="C4" t="str">
        <f>IF(ISBLANK('Basic Information'!C5),"Company",'Basic Information'!C5)</f>
        <v>Company</v>
      </c>
    </row>
    <row r="6" spans="2:5" ht="15.75" thickBot="1" x14ac:dyDescent="0.3">
      <c r="B6" s="173" t="s">
        <v>218</v>
      </c>
      <c r="C6" s="174"/>
      <c r="D6" s="156" t="s">
        <v>2</v>
      </c>
      <c r="E6" s="156"/>
    </row>
    <row r="7" spans="2:5" x14ac:dyDescent="0.25">
      <c r="B7" s="82" t="s">
        <v>201</v>
      </c>
      <c r="C7" s="129">
        <f>'Income Statement Years 1-3'!C32</f>
        <v>0</v>
      </c>
      <c r="D7" s="184"/>
      <c r="E7" s="184"/>
    </row>
    <row r="8" spans="2:5" x14ac:dyDescent="0.25">
      <c r="B8" s="82" t="s">
        <v>96</v>
      </c>
      <c r="C8" s="129">
        <f>'Income Statement Years 1-3'!C19</f>
        <v>0</v>
      </c>
      <c r="D8" s="184"/>
      <c r="E8" s="184"/>
    </row>
    <row r="9" spans="2:5" x14ac:dyDescent="0.25">
      <c r="B9" s="6" t="s">
        <v>219</v>
      </c>
      <c r="C9" s="129">
        <f>IF(C8&gt;0,C7/C8,0)</f>
        <v>0</v>
      </c>
      <c r="D9" s="184"/>
      <c r="E9" s="184"/>
    </row>
    <row r="10" spans="2:5" ht="15.75" thickBot="1" x14ac:dyDescent="0.3">
      <c r="B10" s="181" t="s">
        <v>220</v>
      </c>
      <c r="C10" s="182"/>
      <c r="D10" s="182"/>
      <c r="E10" s="183"/>
    </row>
    <row r="11" spans="2:5" x14ac:dyDescent="0.25">
      <c r="B11" s="130" t="s">
        <v>202</v>
      </c>
      <c r="C11" s="131">
        <f>'Payroll Year 1'!R25</f>
        <v>0</v>
      </c>
      <c r="D11" s="179"/>
      <c r="E11" s="180"/>
    </row>
    <row r="12" spans="2:5" x14ac:dyDescent="0.25">
      <c r="B12" s="82" t="s">
        <v>203</v>
      </c>
      <c r="C12" s="129">
        <f>'Operating Expenses Year 1'!O36</f>
        <v>0</v>
      </c>
      <c r="D12" s="177"/>
      <c r="E12" s="178"/>
    </row>
    <row r="13" spans="2:5" x14ac:dyDescent="0.25">
      <c r="B13" s="6" t="s">
        <v>221</v>
      </c>
      <c r="C13" s="129">
        <f>C11+C12</f>
        <v>0</v>
      </c>
      <c r="D13" s="175"/>
      <c r="E13" s="176"/>
    </row>
    <row r="14" spans="2:5" ht="15.75" thickBot="1" x14ac:dyDescent="0.3">
      <c r="B14" s="181" t="s">
        <v>222</v>
      </c>
      <c r="C14" s="182"/>
      <c r="D14" s="182"/>
      <c r="E14" s="183"/>
    </row>
    <row r="15" spans="2:5" x14ac:dyDescent="0.25">
      <c r="B15" s="130" t="s">
        <v>218</v>
      </c>
      <c r="C15" s="131">
        <f>C9</f>
        <v>0</v>
      </c>
      <c r="D15" s="179"/>
      <c r="E15" s="180"/>
    </row>
    <row r="16" spans="2:5" x14ac:dyDescent="0.25">
      <c r="B16" s="82" t="s">
        <v>220</v>
      </c>
      <c r="C16" s="129">
        <f>C13</f>
        <v>0</v>
      </c>
      <c r="D16" s="175"/>
      <c r="E16" s="176"/>
    </row>
    <row r="17" spans="2:5" x14ac:dyDescent="0.25">
      <c r="B17" s="6" t="s">
        <v>223</v>
      </c>
      <c r="C17" s="132">
        <f>IF(C9=0,0,C16/C15)</f>
        <v>0</v>
      </c>
      <c r="D17" s="175"/>
      <c r="E17" s="176"/>
    </row>
    <row r="18" spans="2:5" x14ac:dyDescent="0.25">
      <c r="B18" s="6" t="s">
        <v>224</v>
      </c>
      <c r="C18" s="18">
        <f>C17/12</f>
        <v>0</v>
      </c>
      <c r="D18" s="175"/>
      <c r="E18" s="176"/>
    </row>
  </sheetData>
  <mergeCells count="14">
    <mergeCell ref="B6:C6"/>
    <mergeCell ref="D18:E18"/>
    <mergeCell ref="D17:E17"/>
    <mergeCell ref="D13:E13"/>
    <mergeCell ref="D16:E16"/>
    <mergeCell ref="D12:E12"/>
    <mergeCell ref="D15:E15"/>
    <mergeCell ref="B10:E10"/>
    <mergeCell ref="D11:E11"/>
    <mergeCell ref="B14:E14"/>
    <mergeCell ref="D6:E6"/>
    <mergeCell ref="D7:E7"/>
    <mergeCell ref="D8:E8"/>
    <mergeCell ref="D9:E9"/>
  </mergeCell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G28"/>
  <sheetViews>
    <sheetView workbookViewId="0">
      <selection activeCell="G35" sqref="G35"/>
    </sheetView>
  </sheetViews>
  <sheetFormatPr defaultRowHeight="15" x14ac:dyDescent="0.25"/>
  <cols>
    <col min="2" max="2" width="34.42578125" bestFit="1" customWidth="1"/>
    <col min="3" max="5" width="15" customWidth="1"/>
    <col min="6" max="6" width="14.85546875" bestFit="1" customWidth="1"/>
    <col min="7" max="7" width="27.140625" customWidth="1"/>
  </cols>
  <sheetData>
    <row r="2" spans="2:7" x14ac:dyDescent="0.25">
      <c r="B2" s="40" t="s">
        <v>225</v>
      </c>
      <c r="C2" s="1"/>
    </row>
    <row r="3" spans="2:7" x14ac:dyDescent="0.25">
      <c r="B3" s="39"/>
    </row>
    <row r="4" spans="2:7" x14ac:dyDescent="0.25">
      <c r="B4" s="40" t="s">
        <v>54</v>
      </c>
      <c r="C4" s="1" t="s">
        <v>55</v>
      </c>
    </row>
    <row r="5" spans="2:7" x14ac:dyDescent="0.25">
      <c r="B5" s="39" t="str">
        <f>IF(ISBLANK('Basic Information'!C4),"Owner",'Basic Information'!C4)</f>
        <v>Owner</v>
      </c>
      <c r="C5" t="str">
        <f>IF(ISBLANK('Basic Information'!C5),"Company",'Basic Information'!C5)</f>
        <v>Company</v>
      </c>
    </row>
    <row r="6" spans="2:7" x14ac:dyDescent="0.25">
      <c r="B6" s="39"/>
    </row>
    <row r="7" spans="2:7" ht="25.5" customHeight="1" thickBot="1" x14ac:dyDescent="0.3">
      <c r="B7" s="45" t="s">
        <v>226</v>
      </c>
      <c r="C7" s="135" t="s">
        <v>164</v>
      </c>
      <c r="D7" s="135" t="s">
        <v>168</v>
      </c>
      <c r="E7" s="135" t="s">
        <v>169</v>
      </c>
      <c r="F7" s="128" t="s">
        <v>227</v>
      </c>
      <c r="G7" s="128" t="s">
        <v>2</v>
      </c>
    </row>
    <row r="8" spans="2:7" x14ac:dyDescent="0.25">
      <c r="B8" s="133" t="s">
        <v>228</v>
      </c>
      <c r="C8" s="133"/>
      <c r="D8" s="131"/>
      <c r="E8" s="131"/>
      <c r="F8" s="20"/>
      <c r="G8" s="20"/>
    </row>
    <row r="9" spans="2:7" x14ac:dyDescent="0.25">
      <c r="B9" s="134" t="s">
        <v>229</v>
      </c>
      <c r="C9" s="150">
        <f>IF('Balance Sheet'!C32=0,0,'Balance Sheet'!C12/'Balance Sheet'!C32)</f>
        <v>0</v>
      </c>
      <c r="D9" s="150">
        <f>IF('Balance Sheet'!D32=0,0,'Balance Sheet'!D12/'Balance Sheet'!D32)</f>
        <v>0</v>
      </c>
      <c r="E9" s="150">
        <f>IF('Balance Sheet'!E32=0,0,'Balance Sheet'!E12/'Balance Sheet'!E32)</f>
        <v>0</v>
      </c>
      <c r="F9" s="152"/>
      <c r="G9" s="20"/>
    </row>
    <row r="10" spans="2:7" x14ac:dyDescent="0.25">
      <c r="B10" s="134" t="s">
        <v>230</v>
      </c>
      <c r="C10" s="150">
        <f>IF('Balance Sheet'!C32=0,0,('Balance Sheet'!C9+'Balance Sheet'!C10)/'Balance Sheet'!C32)</f>
        <v>0</v>
      </c>
      <c r="D10" s="150">
        <f>IF('Balance Sheet'!D32=0,0,('Balance Sheet'!D9+'Balance Sheet'!D10)/'Balance Sheet'!D32)</f>
        <v>0</v>
      </c>
      <c r="E10" s="150">
        <f>IF('Balance Sheet'!E32=0,0,('Balance Sheet'!E9+'Balance Sheet'!E10)/'Balance Sheet'!E32)</f>
        <v>0</v>
      </c>
      <c r="F10" s="152"/>
      <c r="G10" s="20"/>
    </row>
    <row r="11" spans="2:7" x14ac:dyDescent="0.25">
      <c r="B11" s="134" t="s">
        <v>231</v>
      </c>
      <c r="C11" s="150"/>
      <c r="D11" s="151"/>
      <c r="E11" s="151"/>
      <c r="F11" s="20"/>
      <c r="G11" s="20"/>
    </row>
    <row r="12" spans="2:7" x14ac:dyDescent="0.25">
      <c r="B12" s="134" t="s">
        <v>232</v>
      </c>
      <c r="C12" s="150">
        <f>IF('Balance Sheet'!C37=0,0,'Balance Sheet'!C32/'Balance Sheet'!C37)</f>
        <v>0</v>
      </c>
      <c r="D12" s="150">
        <f>IF('Balance Sheet'!D37=0,0,'Balance Sheet'!D32/'Balance Sheet'!D37)</f>
        <v>0</v>
      </c>
      <c r="E12" s="150">
        <f>IF('Balance Sheet'!E37=0,0,'Balance Sheet'!E32/'Balance Sheet'!E37)</f>
        <v>0</v>
      </c>
      <c r="F12" s="152"/>
      <c r="G12" s="20"/>
    </row>
    <row r="13" spans="2:7" x14ac:dyDescent="0.25">
      <c r="B13" s="134" t="s">
        <v>233</v>
      </c>
      <c r="C13" s="150">
        <f>IF('Balance Sheet'!C32=0,0,'Income Statement Years 1-3'!C63/'Balance Sheet'!C32)</f>
        <v>0</v>
      </c>
      <c r="D13" s="150">
        <f>IF('Balance Sheet'!D32=0,0,'Income Statement Years 1-3'!D63/'Balance Sheet'!D32)</f>
        <v>0</v>
      </c>
      <c r="E13" s="150">
        <f>IF('Balance Sheet'!E32=0,0,'Income Statement Years 1-3'!E63/'Balance Sheet'!E32)</f>
        <v>0</v>
      </c>
      <c r="F13" s="152"/>
      <c r="G13" s="20"/>
    </row>
    <row r="14" spans="2:7" x14ac:dyDescent="0.25">
      <c r="B14" s="134" t="s">
        <v>234</v>
      </c>
      <c r="C14" s="150"/>
      <c r="D14" s="151"/>
      <c r="E14" s="151"/>
      <c r="F14" s="20"/>
      <c r="G14" s="20"/>
    </row>
    <row r="15" spans="2:7" x14ac:dyDescent="0.25">
      <c r="B15" s="134" t="s">
        <v>235</v>
      </c>
      <c r="C15" s="150">
        <v>0</v>
      </c>
      <c r="D15" s="151">
        <f>IF('Income Statement Years 1-3'!C19=0,0,('Income Statement Years 1-3'!E19-'Income Statement Years 1-3'!C19)/'Income Statement Years 1-3'!C19)</f>
        <v>0</v>
      </c>
      <c r="E15" s="151">
        <f>IF('Income Statement Years 1-3'!E19=0,0,('Income Statement Years 1-3'!G19-'Income Statement Years 1-3'!E19)/'Income Statement Years 1-3'!E19)</f>
        <v>0</v>
      </c>
      <c r="F15" s="152"/>
      <c r="G15" s="20"/>
    </row>
    <row r="16" spans="2:7" x14ac:dyDescent="0.25">
      <c r="B16" s="134" t="s">
        <v>236</v>
      </c>
      <c r="C16" s="150">
        <f>IF('Income Statement Years 1-3'!C19=0,0,'Income Statement Years 1-3'!C31/'Income Statement Years 1-3'!C19)</f>
        <v>0</v>
      </c>
      <c r="D16" s="151">
        <f>IF('Income Statement Years 1-3'!E19=0,0,'Income Statement Years 1-3'!E31/'Income Statement Years 1-3'!E19)</f>
        <v>0</v>
      </c>
      <c r="E16" s="151">
        <f>IF('Income Statement Years 1-3'!G19=0,0,'Income Statement Years 1-3'!G31/'Income Statement Years 1-3'!G19)</f>
        <v>0</v>
      </c>
      <c r="F16" s="152"/>
      <c r="G16" s="20"/>
    </row>
    <row r="17" spans="2:7" x14ac:dyDescent="0.25">
      <c r="B17" s="134" t="s">
        <v>237</v>
      </c>
      <c r="C17" s="150">
        <f>IF('Income Statement Years 1-3'!C19=0,0,'Income Statement Years 1-3'!C32/'Income Statement Years 1-3'!C19)</f>
        <v>0</v>
      </c>
      <c r="D17" s="151">
        <f>IF('Income Statement Years 1-3'!E19=0,0,'Income Statement Years 1-3'!E32/'Income Statement Years 1-3'!E19)</f>
        <v>0</v>
      </c>
      <c r="E17" s="151">
        <f>IF('Income Statement Years 1-3'!G19=0,0,'Income Statement Years 1-3'!G32/'Income Statement Years 1-3'!G19)</f>
        <v>0</v>
      </c>
      <c r="F17" s="152"/>
      <c r="G17" s="20"/>
    </row>
    <row r="18" spans="2:7" x14ac:dyDescent="0.25">
      <c r="B18" s="134" t="s">
        <v>238</v>
      </c>
      <c r="C18" s="150">
        <f>IF('Income Statement Years 1-3'!C19=0,0,('Income Statement Years 1-3'!C33+'Income Statement Years 1-3'!C50)/'Income Statement Years 1-3'!C19)</f>
        <v>0</v>
      </c>
      <c r="D18" s="151">
        <f>IF('Income Statement Years 1-3'!E19=0,0,('Income Statement Years 1-3'!E33+'Income Statement Years 1-3'!E50)/'Income Statement Years 1-3'!E19)</f>
        <v>0</v>
      </c>
      <c r="E18" s="151">
        <f>IF('Income Statement Years 1-3'!G19=0,0,('Income Statement Years 1-3'!G33+'Income Statement Years 1-3'!G50)/'Income Statement Years 1-3'!G19)</f>
        <v>0</v>
      </c>
      <c r="F18" s="152"/>
      <c r="G18" s="20"/>
    </row>
    <row r="19" spans="2:7" x14ac:dyDescent="0.25">
      <c r="B19" s="134" t="s">
        <v>239</v>
      </c>
      <c r="C19" s="150">
        <f>IF('Income Statement Years 1-3'!C19=0,0,'Income Statement Years 1-3'!C63/'Income Statement Years 1-3'!C19)</f>
        <v>0</v>
      </c>
      <c r="D19" s="151">
        <f>IF('Income Statement Years 1-3'!E19=0,0,'Income Statement Years 1-3'!E63/'Income Statement Years 1-3'!E19)</f>
        <v>0</v>
      </c>
      <c r="E19" s="151">
        <f>IF('Income Statement Years 1-3'!G19=0,0,'Income Statement Years 1-3'!G63/'Income Statement Years 1-3'!G19)</f>
        <v>0</v>
      </c>
      <c r="F19" s="152"/>
      <c r="G19" s="20"/>
    </row>
    <row r="20" spans="2:7" x14ac:dyDescent="0.25">
      <c r="B20" s="134" t="s">
        <v>240</v>
      </c>
      <c r="C20" s="150">
        <f>IF('Balance Sheet'!C37=0,0,'Income Statement Years 1-3'!C63/'Balance Sheet'!C37)</f>
        <v>0</v>
      </c>
      <c r="D20" s="151">
        <f>IF('Balance Sheet'!D37=0,0,'Income Statement Years 1-3'!E63/'Balance Sheet'!D37)</f>
        <v>0</v>
      </c>
      <c r="E20" s="151">
        <f>IF('Balance Sheet'!E37=0,0,'Income Statement Years 1-3'!G63/'Balance Sheet'!E37)</f>
        <v>0</v>
      </c>
      <c r="F20" s="152"/>
      <c r="G20" s="20"/>
    </row>
    <row r="21" spans="2:7" x14ac:dyDescent="0.25">
      <c r="B21" s="134" t="s">
        <v>241</v>
      </c>
      <c r="C21" s="150">
        <f>IF('Balance Sheet'!C22=0,0,'Income Statement Years 1-3'!C63/'Balance Sheet'!C22)</f>
        <v>0</v>
      </c>
      <c r="D21" s="151">
        <f>IF('Balance Sheet'!D22=0,0,'Income Statement Years 1-3'!E63/'Balance Sheet'!D22)</f>
        <v>0</v>
      </c>
      <c r="E21" s="151">
        <f>IF('Balance Sheet'!E22=0,0,'Income Statement Years 1-3'!G63/'Balance Sheet'!E22)</f>
        <v>0</v>
      </c>
      <c r="F21" s="152"/>
      <c r="G21" s="20"/>
    </row>
    <row r="22" spans="2:7" x14ac:dyDescent="0.25">
      <c r="B22" s="134" t="s">
        <v>242</v>
      </c>
      <c r="C22" s="150">
        <f>IF('Income Statement Years 1-3'!C19=0,0,('Payroll Years 1-3'!C8+'Cash Flow Year 1'!O25)/'Income Statement Years 1-3'!C19)</f>
        <v>0</v>
      </c>
      <c r="D22" s="151">
        <f>IF('Income Statement Years 1-3'!E19=0,0,('Payroll Years 1-3'!E8+'Cash Flow Year 2-3'!O25)/'Income Statement Years 1-3'!E19)</f>
        <v>0</v>
      </c>
      <c r="E22" s="151">
        <f>IF('Income Statement Years 1-3'!G19=0,0,('Payroll Years 1-3'!G8+'Cash Flow Year 2-3'!AB25)/'Income Statement Years 1-3'!G19)</f>
        <v>0</v>
      </c>
      <c r="F22" s="152"/>
      <c r="G22" s="20"/>
    </row>
    <row r="23" spans="2:7" x14ac:dyDescent="0.25">
      <c r="B23" s="134" t="s">
        <v>243</v>
      </c>
      <c r="C23" s="150"/>
      <c r="D23" s="151"/>
      <c r="E23" s="151"/>
      <c r="F23" s="20"/>
      <c r="G23" s="20"/>
    </row>
    <row r="24" spans="2:7" x14ac:dyDescent="0.25">
      <c r="B24" s="134" t="s">
        <v>244</v>
      </c>
      <c r="C24" s="153">
        <f>IF('Income Statement Years 1-3'!C19=0,0,'Balance Sheet'!C10/'Income Statement Years 1-3'!C19 * 365)</f>
        <v>0</v>
      </c>
      <c r="D24" s="154">
        <f>IF('Income Statement Years 1-3'!E19=0,0,'Balance Sheet'!D10/'Income Statement Years 1-3'!E19 * 365)</f>
        <v>0</v>
      </c>
      <c r="E24" s="154">
        <f>IF('Income Statement Years 1-3'!G19=0,0,'Balance Sheet'!E10/'Income Statement Years 1-3'!G19 * 365)</f>
        <v>0</v>
      </c>
      <c r="F24" s="152"/>
      <c r="G24" s="20"/>
    </row>
    <row r="25" spans="2:7" x14ac:dyDescent="0.25">
      <c r="B25" s="134" t="s">
        <v>245</v>
      </c>
      <c r="C25" s="150">
        <f>IF('Balance Sheet'!C10=0,0,'Income Statement Years 1-3'!C19/'Balance Sheet'!C10)</f>
        <v>0</v>
      </c>
      <c r="D25" s="151">
        <f>IF('Balance Sheet'!D10=0,0,'Income Statement Years 1-3'!E19/'Balance Sheet'!D10)</f>
        <v>0</v>
      </c>
      <c r="E25" s="151">
        <f>IF('Balance Sheet'!E10=0,0,'Income Statement Years 1-3'!G19/'Balance Sheet'!E10)</f>
        <v>0</v>
      </c>
      <c r="F25" s="152"/>
      <c r="G25" s="20"/>
    </row>
    <row r="26" spans="2:7" x14ac:dyDescent="0.25">
      <c r="B26" s="134" t="s">
        <v>246</v>
      </c>
      <c r="C26" s="153">
        <f>IF('Income Statement Years 1-3'!C31=0,0,'Balance Sheet'!C11/'Income Statement Years 1-3'!C31 * 365)</f>
        <v>0</v>
      </c>
      <c r="D26" s="154">
        <f>IF('Income Statement Years 1-3'!E31=0,0,'Balance Sheet'!D11/'Income Statement Years 1-3'!E31 * 365)</f>
        <v>0</v>
      </c>
      <c r="E26" s="154">
        <f>IF('Income Statement Years 1-3'!G31=0,0,'Balance Sheet'!E11/'Income Statement Years 1-3'!G31 * 365)</f>
        <v>0</v>
      </c>
      <c r="F26" s="152"/>
      <c r="G26" s="20"/>
    </row>
    <row r="27" spans="2:7" x14ac:dyDescent="0.25">
      <c r="B27" s="134" t="s">
        <v>247</v>
      </c>
      <c r="C27" s="150">
        <f>IF('Income Statement Years 1-3'!C31=0,0,'Balance Sheet'!C11/'Income Statement Years 1-3'!C31)</f>
        <v>0</v>
      </c>
      <c r="D27" s="151">
        <f>IF('Income Statement Years 1-3'!E31=0,0,'Balance Sheet'!D11/'Income Statement Years 1-3'!E31)</f>
        <v>0</v>
      </c>
      <c r="E27" s="151">
        <f>IF('Income Statement Years 1-3'!G31=0,0,'Balance Sheet'!E11/'Income Statement Years 1-3'!G31)</f>
        <v>0</v>
      </c>
      <c r="F27" s="152"/>
      <c r="G27" s="20"/>
    </row>
    <row r="28" spans="2:7" x14ac:dyDescent="0.25">
      <c r="B28" s="134" t="s">
        <v>248</v>
      </c>
      <c r="C28" s="150">
        <f>IF('Balance Sheet'!C22=0,0,'Income Statement Years 1-3'!C19/'Balance Sheet'!C22)</f>
        <v>0</v>
      </c>
      <c r="D28" s="151">
        <f>IF('Balance Sheet'!D22=0,0,'Income Statement Years 1-3'!E19/'Balance Sheet'!D22)</f>
        <v>0</v>
      </c>
      <c r="E28" s="151">
        <f>IF('Balance Sheet'!E22=0,0,'Income Statement Years 1-3'!G19/'Balance Sheet'!E22)</f>
        <v>0</v>
      </c>
      <c r="F28" s="152"/>
      <c r="G28" s="20"/>
    </row>
  </sheetData>
  <pageMargins left="0.7" right="0.7" top="0.75" bottom="0.75" header="0.3" footer="0.3"/>
  <pageSetup orientation="portrait" horizontalDpi="4294967295" verticalDpi="4294967295"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99"/>
  <sheetViews>
    <sheetView topLeftCell="A64" workbookViewId="0">
      <selection activeCell="K107" sqref="K107"/>
    </sheetView>
  </sheetViews>
  <sheetFormatPr defaultRowHeight="15" x14ac:dyDescent="0.25"/>
  <cols>
    <col min="1" max="1" width="14.140625" bestFit="1" customWidth="1"/>
    <col min="2" max="2" width="24" bestFit="1" customWidth="1"/>
    <col min="3" max="3" width="14.42578125" customWidth="1"/>
  </cols>
  <sheetData>
    <row r="2" spans="2:15" x14ac:dyDescent="0.25">
      <c r="B2" s="67" t="s">
        <v>159</v>
      </c>
      <c r="C2" s="67"/>
    </row>
    <row r="3" spans="2:15" x14ac:dyDescent="0.25">
      <c r="B3" s="6" t="s">
        <v>160</v>
      </c>
      <c r="C3" s="3">
        <f>'Starting Point'!D35</f>
        <v>0</v>
      </c>
    </row>
    <row r="4" spans="2:15" x14ac:dyDescent="0.25">
      <c r="B4" s="6" t="s">
        <v>161</v>
      </c>
      <c r="C4" s="80">
        <f>'Starting Point'!E35</f>
        <v>0.09</v>
      </c>
    </row>
    <row r="5" spans="2:15" x14ac:dyDescent="0.25">
      <c r="B5" s="6" t="s">
        <v>162</v>
      </c>
      <c r="C5" s="2">
        <f>'Starting Point'!F35</f>
        <v>84</v>
      </c>
    </row>
    <row r="6" spans="2:15" x14ac:dyDescent="0.25">
      <c r="B6" s="79" t="s">
        <v>163</v>
      </c>
      <c r="C6" s="81">
        <f>'Starting Point'!G35</f>
        <v>0</v>
      </c>
    </row>
    <row r="7" spans="2:15" s="78" customFormat="1" x14ac:dyDescent="0.25">
      <c r="B7" s="72"/>
      <c r="C7" s="74" t="str">
        <f>'Operating Expenses Year 1'!C26</f>
        <v>Month 1</v>
      </c>
      <c r="D7" s="74" t="str">
        <f>'Operating Expenses Year 1'!D26</f>
        <v>Month 2</v>
      </c>
      <c r="E7" s="74" t="str">
        <f>'Operating Expenses Year 1'!E26</f>
        <v>Month 3</v>
      </c>
      <c r="F7" s="74" t="str">
        <f>'Operating Expenses Year 1'!F26</f>
        <v>Month 4</v>
      </c>
      <c r="G7" s="74" t="str">
        <f>'Operating Expenses Year 1'!G26</f>
        <v>Month 5</v>
      </c>
      <c r="H7" s="74" t="str">
        <f>'Operating Expenses Year 1'!H26</f>
        <v>Month 6</v>
      </c>
      <c r="I7" s="74" t="str">
        <f>'Operating Expenses Year 1'!I26</f>
        <v>Month 7</v>
      </c>
      <c r="J7" s="74" t="str">
        <f>'Operating Expenses Year 1'!J26</f>
        <v>Month 8</v>
      </c>
      <c r="K7" s="74" t="str">
        <f>'Operating Expenses Year 1'!K26</f>
        <v>Month 9</v>
      </c>
      <c r="L7" s="74" t="str">
        <f>'Operating Expenses Year 1'!L26</f>
        <v>Month 10</v>
      </c>
      <c r="M7" s="74" t="str">
        <f>'Operating Expenses Year 1'!M26</f>
        <v>Month 11</v>
      </c>
      <c r="N7" s="74" t="str">
        <f>'Operating Expenses Year 1'!N26</f>
        <v>Month 12</v>
      </c>
      <c r="O7" s="74" t="s">
        <v>170</v>
      </c>
    </row>
    <row r="8" spans="2:15" x14ac:dyDescent="0.25">
      <c r="B8" s="6" t="s">
        <v>164</v>
      </c>
      <c r="C8" s="2"/>
      <c r="D8" s="2"/>
      <c r="E8" s="2"/>
      <c r="F8" s="2"/>
      <c r="G8" s="2"/>
      <c r="H8" s="2"/>
      <c r="I8" s="2"/>
      <c r="J8" s="2"/>
      <c r="K8" s="2"/>
      <c r="L8" s="2"/>
      <c r="M8" s="2"/>
      <c r="N8" s="2"/>
      <c r="O8" s="2"/>
    </row>
    <row r="9" spans="2:15" x14ac:dyDescent="0.25">
      <c r="B9" s="2" t="s">
        <v>165</v>
      </c>
      <c r="C9" s="3">
        <f>IF($C$5&lt;1,0,ABS(IPMT($C$4/12,1,$C$5,$C$3)))</f>
        <v>0</v>
      </c>
      <c r="D9" s="3">
        <f>IF($C$5&lt;2,0,ABS(IPMT($C$4/12,2,$C$5,$C$3)))</f>
        <v>0</v>
      </c>
      <c r="E9" s="3">
        <f>IF($C$5&lt;3,0,ABS(IPMT($C$4/12,3,$C$5,$C$3)))</f>
        <v>0</v>
      </c>
      <c r="F9" s="3">
        <f>IF($C$5&lt;4,0,ABS(IPMT($C$4/12,4,$C$5,$C$3)))</f>
        <v>0</v>
      </c>
      <c r="G9" s="3">
        <f>IF($C$5&lt;5,0,ABS(IPMT($C$4/12,5,$C$5,$C$3)))</f>
        <v>0</v>
      </c>
      <c r="H9" s="3">
        <f>IF($C$5&lt;6,0,ABS(IPMT($C$4/12,6,$C$5,$C$3)))</f>
        <v>0</v>
      </c>
      <c r="I9" s="3">
        <f>IF($C$5&lt;7,0,ABS(IPMT($C$4/12,7,$C$5,$C$3)))</f>
        <v>0</v>
      </c>
      <c r="J9" s="3">
        <f>IF($C$5&lt;8,0,ABS(IPMT($C$4/12,8,$C$5,$C$3)))</f>
        <v>0</v>
      </c>
      <c r="K9" s="3">
        <f>IF($C$5&lt;9,0,ABS(IPMT($C$4/12,9,$C$5,$C$3)))</f>
        <v>0</v>
      </c>
      <c r="L9" s="3">
        <f>IF($C$5&lt;10,0,ABS(IPMT($C$4/12,10,$C$5,$C$3)))</f>
        <v>0</v>
      </c>
      <c r="M9" s="3">
        <f>IF($C$5&lt;11,0,ABS(IPMT($C$4/12,11,$C$5,$C$3)))</f>
        <v>0</v>
      </c>
      <c r="N9" s="3">
        <f>IF($C$5&lt;12,0,ABS(IPMT($C$4/12,12,$C$5,$C$3)))</f>
        <v>0</v>
      </c>
      <c r="O9" s="3">
        <f>SUM(C9:N9)</f>
        <v>0</v>
      </c>
    </row>
    <row r="10" spans="2:15" x14ac:dyDescent="0.25">
      <c r="B10" s="2" t="s">
        <v>166</v>
      </c>
      <c r="C10" s="3">
        <f>IF($C$5&lt;1,0,ABS(PPMT($C$4/12,1,$C$5,$C$3)))</f>
        <v>0</v>
      </c>
      <c r="D10" s="3">
        <f>IF($C$5&lt;2,0,ABS(PPMT($C$4/12,2,$C$5,$C$3)))</f>
        <v>0</v>
      </c>
      <c r="E10" s="3">
        <f>IF($C$5&lt;3,0,ABS(PPMT($C$4/12,3,$C$5,$C$3)))</f>
        <v>0</v>
      </c>
      <c r="F10" s="3">
        <f>IF($C$5&lt;4,0,ABS(PPMT($C$4/12,4,$C$5,$C$3)))</f>
        <v>0</v>
      </c>
      <c r="G10" s="3">
        <f>IF($C$5&lt;5,0,ABS(PPMT($C$4/12,5,$C$5,$C$3)))</f>
        <v>0</v>
      </c>
      <c r="H10" s="3">
        <f>IF($C$5&lt;6,0,ABS(PPMT($C$4/12,6,$C$5,$C$3)))</f>
        <v>0</v>
      </c>
      <c r="I10" s="3">
        <f>IF($C$5&lt;7,0,ABS(PPMT($C$4/12,7,$C$5,$C$3)))</f>
        <v>0</v>
      </c>
      <c r="J10" s="3">
        <f>IF($C$5&lt;8,0,ABS(PPMT($C$4/12,8,$C$5,$C$3)))</f>
        <v>0</v>
      </c>
      <c r="K10" s="3">
        <f>IF($C$5&lt;9,0,ABS(PPMT($C$4/12,9,$C$5,$C$3)))</f>
        <v>0</v>
      </c>
      <c r="L10" s="3">
        <f>IF($C$5&lt;10,0,ABS(PPMT($C$4/12,10,$C$5,$C$3)))</f>
        <v>0</v>
      </c>
      <c r="M10" s="3">
        <f>IF($C$5&lt;11,0,ABS(PPMT($C$4/12,11,$C$5,$C$3)))</f>
        <v>0</v>
      </c>
      <c r="N10" s="3">
        <f>IF($C$5&lt;12,0,ABS(PPMT($C$4/12,12,$C$5,$C$3)))</f>
        <v>0</v>
      </c>
      <c r="O10" s="3">
        <f t="shared" ref="O10" si="0">SUM(C10:N10)</f>
        <v>0</v>
      </c>
    </row>
    <row r="11" spans="2:15" x14ac:dyDescent="0.25">
      <c r="B11" s="2" t="s">
        <v>167</v>
      </c>
      <c r="C11" s="3">
        <f>C3-C10</f>
        <v>0</v>
      </c>
      <c r="D11" s="3">
        <f>C11-D10</f>
        <v>0</v>
      </c>
      <c r="E11" s="3">
        <f t="shared" ref="E11:M11" si="1">D11-E10</f>
        <v>0</v>
      </c>
      <c r="F11" s="3">
        <f t="shared" si="1"/>
        <v>0</v>
      </c>
      <c r="G11" s="3">
        <f t="shared" si="1"/>
        <v>0</v>
      </c>
      <c r="H11" s="3">
        <f t="shared" si="1"/>
        <v>0</v>
      </c>
      <c r="I11" s="3">
        <f t="shared" si="1"/>
        <v>0</v>
      </c>
      <c r="J11" s="3">
        <f t="shared" si="1"/>
        <v>0</v>
      </c>
      <c r="K11" s="3">
        <f t="shared" si="1"/>
        <v>0</v>
      </c>
      <c r="L11" s="3">
        <f t="shared" si="1"/>
        <v>0</v>
      </c>
      <c r="M11" s="3">
        <f t="shared" si="1"/>
        <v>0</v>
      </c>
      <c r="N11" s="3">
        <f>M11-N10</f>
        <v>0</v>
      </c>
      <c r="O11" s="3"/>
    </row>
    <row r="12" spans="2:15" x14ac:dyDescent="0.25">
      <c r="B12" s="6" t="s">
        <v>168</v>
      </c>
      <c r="C12" s="2"/>
      <c r="D12" s="2"/>
      <c r="E12" s="2"/>
      <c r="F12" s="2"/>
      <c r="G12" s="2"/>
      <c r="H12" s="2"/>
      <c r="I12" s="2"/>
      <c r="J12" s="2"/>
      <c r="K12" s="2"/>
      <c r="L12" s="2"/>
      <c r="M12" s="2"/>
      <c r="N12" s="2"/>
      <c r="O12" s="2"/>
    </row>
    <row r="13" spans="2:15" x14ac:dyDescent="0.25">
      <c r="B13" s="2" t="s">
        <v>165</v>
      </c>
      <c r="C13" s="3">
        <f>IF($C$5&lt;13,0,ABS(IPMT($C$4/12,13,$C$5,$C$3)))</f>
        <v>0</v>
      </c>
      <c r="D13" s="3">
        <f>IF($C$5&lt;14,0,ABS(IPMT($C$4/12,14,$C$5,$C$3)))</f>
        <v>0</v>
      </c>
      <c r="E13" s="3">
        <f>IF($C$5&lt;15,0,ABS(IPMT($C$4/12,15,$C$5,$C$3)))</f>
        <v>0</v>
      </c>
      <c r="F13" s="3">
        <f>IF($C$5&lt;16,0,ABS(IPMT($C$4/12,16,$C$5,$C$3)))</f>
        <v>0</v>
      </c>
      <c r="G13" s="3">
        <f>IF($C$5&lt;17,0,ABS(IPMT($C$4/12,17,$C$5,$C$3)))</f>
        <v>0</v>
      </c>
      <c r="H13" s="3">
        <f>IF($C$5&lt;18,0,ABS(IPMT($C$4/12,18,$C$5,$C$3)))</f>
        <v>0</v>
      </c>
      <c r="I13" s="3">
        <f>IF($C$5&lt;19,0,ABS(IPMT($C$4/12,19,$C$5,$C$3)))</f>
        <v>0</v>
      </c>
      <c r="J13" s="3">
        <f>IF($C$5&lt;20,0,ABS(IPMT($C$4/12,20,$C$5,$C$3)))</f>
        <v>0</v>
      </c>
      <c r="K13" s="3">
        <f>IF($C$5&lt;21,0,ABS(IPMT($C$4/12,21,$C$5,$C$3)))</f>
        <v>0</v>
      </c>
      <c r="L13" s="3">
        <f>IF($C$5&lt;22,0,ABS(IPMT($C$4/12,22,$C$5,$C$3)))</f>
        <v>0</v>
      </c>
      <c r="M13" s="3">
        <f>IF($C$5&lt;23,0,ABS(IPMT($C$4/12,23,$C$5,$C$3)))</f>
        <v>0</v>
      </c>
      <c r="N13" s="3">
        <f>IF($C$5&lt;24,0,ABS(IPMT($C$4/12,24,$C$5,$C$3)))</f>
        <v>0</v>
      </c>
      <c r="O13" s="3">
        <f>SUM(C13:N13)</f>
        <v>0</v>
      </c>
    </row>
    <row r="14" spans="2:15" x14ac:dyDescent="0.25">
      <c r="B14" s="2" t="s">
        <v>166</v>
      </c>
      <c r="C14" s="3">
        <f>IF($C$5&lt;13,0,ABS(PPMT($C$4/12,13,$C$5,$C$3)))</f>
        <v>0</v>
      </c>
      <c r="D14" s="3">
        <f>IF($C$5&lt;14,0,ABS(PPMT($C$4/12,14,$C$5,$C$3)))</f>
        <v>0</v>
      </c>
      <c r="E14" s="3">
        <f>IF($C$5&lt;15,0,ABS(PPMT($C$4/12,15,$C$5,$C$3)))</f>
        <v>0</v>
      </c>
      <c r="F14" s="3">
        <f>IF($C$5&lt;16,0,ABS(PPMT($C$4/12,16,$C$5,$C$3)))</f>
        <v>0</v>
      </c>
      <c r="G14" s="3">
        <f>IF($C$5&lt;17,0,ABS(PPMT($C$4/12,17,$C$5,$C$3)))</f>
        <v>0</v>
      </c>
      <c r="H14" s="3">
        <f>IF($C$5&lt;18,0,ABS(PPMT($C$4/12,18,$C$5,$C$3)))</f>
        <v>0</v>
      </c>
      <c r="I14" s="3">
        <f>IF($C$5&lt;19,0,ABS(PPMT($C$4/12,19,$C$5,$C$3)))</f>
        <v>0</v>
      </c>
      <c r="J14" s="3">
        <f>IF($C$5&lt;20,0,ABS(PPMT($C$4/12,20,$C$5,$C$3)))</f>
        <v>0</v>
      </c>
      <c r="K14" s="3">
        <f>IF($C$5&lt;21,0,ABS(PPMT($C$4/12,21,$C$5,$C$3)))</f>
        <v>0</v>
      </c>
      <c r="L14" s="3">
        <f>IF($C$5&lt;22,0,ABS(PPMT($C$4/12,22,$C$5,$C$3)))</f>
        <v>0</v>
      </c>
      <c r="M14" s="3">
        <f>IF($C$5&lt;23,0,ABS(PPMT($C$4/12,23,$C$5,$C$3)))</f>
        <v>0</v>
      </c>
      <c r="N14" s="3">
        <f>IF($C$5&lt;24,0,ABS(PPMT($C$4/12,24,$C$5,$C$3)))</f>
        <v>0</v>
      </c>
      <c r="O14" s="3">
        <f t="shared" ref="O14" si="2">SUM(C14:N14)</f>
        <v>0</v>
      </c>
    </row>
    <row r="15" spans="2:15" x14ac:dyDescent="0.25">
      <c r="B15" s="2" t="s">
        <v>167</v>
      </c>
      <c r="C15" s="3">
        <f>N11-C14</f>
        <v>0</v>
      </c>
      <c r="D15" s="3">
        <f>C15-D14</f>
        <v>0</v>
      </c>
      <c r="E15" s="3">
        <f t="shared" ref="E15:N15" si="3">D15-E14</f>
        <v>0</v>
      </c>
      <c r="F15" s="3">
        <f t="shared" si="3"/>
        <v>0</v>
      </c>
      <c r="G15" s="3">
        <f t="shared" si="3"/>
        <v>0</v>
      </c>
      <c r="H15" s="3">
        <f t="shared" si="3"/>
        <v>0</v>
      </c>
      <c r="I15" s="3">
        <f t="shared" si="3"/>
        <v>0</v>
      </c>
      <c r="J15" s="3">
        <f t="shared" si="3"/>
        <v>0</v>
      </c>
      <c r="K15" s="3">
        <f t="shared" si="3"/>
        <v>0</v>
      </c>
      <c r="L15" s="3">
        <f t="shared" si="3"/>
        <v>0</v>
      </c>
      <c r="M15" s="3">
        <f t="shared" si="3"/>
        <v>0</v>
      </c>
      <c r="N15" s="3">
        <f t="shared" si="3"/>
        <v>0</v>
      </c>
      <c r="O15" s="3"/>
    </row>
    <row r="16" spans="2:15" x14ac:dyDescent="0.25">
      <c r="B16" s="6" t="s">
        <v>169</v>
      </c>
      <c r="C16" s="2"/>
      <c r="D16" s="2"/>
      <c r="E16" s="2"/>
      <c r="F16" s="2"/>
      <c r="G16" s="2"/>
      <c r="H16" s="2"/>
      <c r="I16" s="2"/>
      <c r="J16" s="2"/>
      <c r="K16" s="2"/>
      <c r="L16" s="2"/>
      <c r="M16" s="2"/>
      <c r="N16" s="2"/>
      <c r="O16" s="2"/>
    </row>
    <row r="17" spans="2:15" x14ac:dyDescent="0.25">
      <c r="B17" s="2" t="s">
        <v>165</v>
      </c>
      <c r="C17" s="3">
        <f>IF($C$5&lt;25,0,ABS(IPMT($C$4/12,25,$C$5,$C$3)))</f>
        <v>0</v>
      </c>
      <c r="D17" s="3">
        <f>IF($C$5&lt;26,0,ABS(IPMT($C$4/12,26,$C$5,$C$3)))</f>
        <v>0</v>
      </c>
      <c r="E17" s="3">
        <f>IF($C$5&lt;27,0,ABS(IPMT($C$4/12,27,$C$5,$C$3)))</f>
        <v>0</v>
      </c>
      <c r="F17" s="3">
        <f>IF($C$5&lt;28,0,ABS(IPMT($C$4/12,28,$C$5,$C$3)))</f>
        <v>0</v>
      </c>
      <c r="G17" s="3">
        <f>IF($C$5&lt;29,0,ABS(IPMT($C$4/12,29,$C$5,$C$3)))</f>
        <v>0</v>
      </c>
      <c r="H17" s="3">
        <f>IF($C$5&lt;30,0,ABS(IPMT($C$4/12,30,$C$5,$C$3)))</f>
        <v>0</v>
      </c>
      <c r="I17" s="3">
        <f>IF($C$5&lt;31,0,ABS(IPMT($C$4/12,31,$C$5,$C$3)))</f>
        <v>0</v>
      </c>
      <c r="J17" s="3">
        <f>IF($C$5&lt;32,0,ABS(IPMT($C$4/12,32,$C$5,$C$3)))</f>
        <v>0</v>
      </c>
      <c r="K17" s="3">
        <f>IF($C$5&lt;33,0,ABS(IPMT($C$4/12,33,$C$5,$C$3)))</f>
        <v>0</v>
      </c>
      <c r="L17" s="3">
        <f>IF($C$5&lt;34,0,ABS(IPMT($C$4/12,34,$C$5,$C$3)))</f>
        <v>0</v>
      </c>
      <c r="M17" s="3">
        <f>IF($C$5&lt;35,0,ABS(IPMT($C$4/12,35,$C$5,$C$3)))</f>
        <v>0</v>
      </c>
      <c r="N17" s="3">
        <f>IF($C$5&lt;36,0,ABS(IPMT($C$4/12,36,$C$5,$C$3)))</f>
        <v>0</v>
      </c>
      <c r="O17" s="3">
        <f>SUM(C17:N17)</f>
        <v>0</v>
      </c>
    </row>
    <row r="18" spans="2:15" x14ac:dyDescent="0.25">
      <c r="B18" s="2" t="s">
        <v>166</v>
      </c>
      <c r="C18" s="3">
        <f>IF($C$5&lt;25,0,ABS(PPMT($C$4/12,25,$C$5,$C$3)))</f>
        <v>0</v>
      </c>
      <c r="D18" s="3">
        <f>IF($C$5&lt;26,0,ABS(PPMT($C$4/12,26,$C$5,$C$3)))</f>
        <v>0</v>
      </c>
      <c r="E18" s="3">
        <f>IF($C$5&lt;27,0,ABS(PPMT($C$4/12,27,$C$5,$C$3)))</f>
        <v>0</v>
      </c>
      <c r="F18" s="3">
        <f>IF($C$5&lt;28,0,ABS(PPMT($C$4/12,28,$C$5,$C$3)))</f>
        <v>0</v>
      </c>
      <c r="G18" s="3">
        <f>IF($C$5&lt;29,0,ABS(PPMT($C$4/12,29,$C$5,$C$3)))</f>
        <v>0</v>
      </c>
      <c r="H18" s="3">
        <f>IF($C$5&lt;30,0,ABS(PPMT($C$4/12,30,$C$5,$C$3)))</f>
        <v>0</v>
      </c>
      <c r="I18" s="3">
        <f>IF($C$5&lt;31,0,ABS(PPMT($C$4/12,31,$C$5,$C$3)))</f>
        <v>0</v>
      </c>
      <c r="J18" s="3">
        <f>IF($C$5&lt;32,0,ABS(PPMT($C$4/12,32,$C$5,$C$3)))</f>
        <v>0</v>
      </c>
      <c r="K18" s="3">
        <f>IF($C$5&lt;33,0,ABS(PPMT($C$4/12,33,$C$5,$C$3)))</f>
        <v>0</v>
      </c>
      <c r="L18" s="3">
        <f>IF($C$5&lt;34,0,ABS(PPMT($C$4/12,34,$C$5,$C$3)))</f>
        <v>0</v>
      </c>
      <c r="M18" s="3">
        <f>IF($C$5&lt;35,0,ABS(PPMT($C$4/12,35,$C$5,$C$3)))</f>
        <v>0</v>
      </c>
      <c r="N18" s="3">
        <f>IF($C$5&lt;36,0,ABS(PPMT($C$4/12,36,$C$5,$C$3)))</f>
        <v>0</v>
      </c>
      <c r="O18" s="3">
        <f t="shared" ref="O18" si="4">SUM(C18:N18)</f>
        <v>0</v>
      </c>
    </row>
    <row r="19" spans="2:15" x14ac:dyDescent="0.25">
      <c r="B19" s="2" t="s">
        <v>167</v>
      </c>
      <c r="C19" s="3">
        <f>N15-C18</f>
        <v>0</v>
      </c>
      <c r="D19" s="3">
        <f>C19-D18</f>
        <v>0</v>
      </c>
      <c r="E19" s="3">
        <f t="shared" ref="E19:N19" si="5">D19-E18</f>
        <v>0</v>
      </c>
      <c r="F19" s="3">
        <f t="shared" si="5"/>
        <v>0</v>
      </c>
      <c r="G19" s="3">
        <f t="shared" si="5"/>
        <v>0</v>
      </c>
      <c r="H19" s="3">
        <f t="shared" si="5"/>
        <v>0</v>
      </c>
      <c r="I19" s="3">
        <f t="shared" si="5"/>
        <v>0</v>
      </c>
      <c r="J19" s="3">
        <f t="shared" si="5"/>
        <v>0</v>
      </c>
      <c r="K19" s="3">
        <f t="shared" si="5"/>
        <v>0</v>
      </c>
      <c r="L19" s="3">
        <f t="shared" si="5"/>
        <v>0</v>
      </c>
      <c r="M19" s="3">
        <f t="shared" si="5"/>
        <v>0</v>
      </c>
      <c r="N19" s="3">
        <f t="shared" si="5"/>
        <v>0</v>
      </c>
      <c r="O19" s="3"/>
    </row>
    <row r="22" spans="2:15" x14ac:dyDescent="0.25">
      <c r="B22" s="67" t="s">
        <v>171</v>
      </c>
      <c r="C22" s="67"/>
    </row>
    <row r="23" spans="2:15" x14ac:dyDescent="0.25">
      <c r="B23" s="6" t="s">
        <v>160</v>
      </c>
      <c r="C23" s="3">
        <f>'Starting Point'!D36</f>
        <v>0</v>
      </c>
    </row>
    <row r="24" spans="2:15" x14ac:dyDescent="0.25">
      <c r="B24" s="6" t="s">
        <v>161</v>
      </c>
      <c r="C24" s="80">
        <f>'Starting Point'!E36</f>
        <v>0.05</v>
      </c>
    </row>
    <row r="25" spans="2:15" x14ac:dyDescent="0.25">
      <c r="B25" s="6" t="s">
        <v>162</v>
      </c>
      <c r="C25" s="2">
        <f>'Starting Point'!F36</f>
        <v>360</v>
      </c>
    </row>
    <row r="26" spans="2:15" x14ac:dyDescent="0.25">
      <c r="B26" s="79" t="s">
        <v>163</v>
      </c>
      <c r="C26" s="81">
        <f>'Starting Point'!G36</f>
        <v>0</v>
      </c>
    </row>
    <row r="27" spans="2:15" x14ac:dyDescent="0.25">
      <c r="B27" s="72"/>
      <c r="C27" s="74" t="str">
        <f>C7</f>
        <v>Month 1</v>
      </c>
      <c r="D27" s="74" t="str">
        <f t="shared" ref="D27:N27" si="6">D7</f>
        <v>Month 2</v>
      </c>
      <c r="E27" s="74" t="str">
        <f t="shared" si="6"/>
        <v>Month 3</v>
      </c>
      <c r="F27" s="74" t="str">
        <f t="shared" si="6"/>
        <v>Month 4</v>
      </c>
      <c r="G27" s="74" t="str">
        <f t="shared" si="6"/>
        <v>Month 5</v>
      </c>
      <c r="H27" s="74" t="str">
        <f t="shared" si="6"/>
        <v>Month 6</v>
      </c>
      <c r="I27" s="74" t="str">
        <f t="shared" si="6"/>
        <v>Month 7</v>
      </c>
      <c r="J27" s="74" t="str">
        <f t="shared" si="6"/>
        <v>Month 8</v>
      </c>
      <c r="K27" s="74" t="str">
        <f t="shared" si="6"/>
        <v>Month 9</v>
      </c>
      <c r="L27" s="74" t="str">
        <f t="shared" si="6"/>
        <v>Month 10</v>
      </c>
      <c r="M27" s="74" t="str">
        <f t="shared" si="6"/>
        <v>Month 11</v>
      </c>
      <c r="N27" s="74" t="str">
        <f t="shared" si="6"/>
        <v>Month 12</v>
      </c>
      <c r="O27" s="74" t="s">
        <v>170</v>
      </c>
    </row>
    <row r="28" spans="2:15" x14ac:dyDescent="0.25">
      <c r="B28" s="6" t="s">
        <v>164</v>
      </c>
      <c r="C28" s="2"/>
      <c r="D28" s="2"/>
      <c r="E28" s="2"/>
      <c r="F28" s="2"/>
      <c r="G28" s="2"/>
      <c r="H28" s="2"/>
      <c r="I28" s="2"/>
      <c r="J28" s="2"/>
      <c r="K28" s="2"/>
      <c r="L28" s="2"/>
      <c r="M28" s="2"/>
      <c r="N28" s="2"/>
      <c r="O28" s="2"/>
    </row>
    <row r="29" spans="2:15" x14ac:dyDescent="0.25">
      <c r="B29" s="2" t="s">
        <v>165</v>
      </c>
      <c r="C29" s="3">
        <f>ABS(IPMT($C$24/12,1,$C$25,$C$23))</f>
        <v>0</v>
      </c>
      <c r="D29" s="3">
        <f>ABS(IPMT($C$24/12,2,$C$25,$C$23))</f>
        <v>0</v>
      </c>
      <c r="E29" s="3">
        <f>ABS(IPMT($C$24/12,3,$C$25,$C$23))</f>
        <v>0</v>
      </c>
      <c r="F29" s="3">
        <f>ABS(IPMT($C$24/12,4,$C$25,$C$23))</f>
        <v>0</v>
      </c>
      <c r="G29" s="3">
        <f>ABS(IPMT($C$24/12,5,$C$25,$C$23))</f>
        <v>0</v>
      </c>
      <c r="H29" s="3">
        <f>ABS(IPMT($C$24/12,6,$C$25,$C$23))</f>
        <v>0</v>
      </c>
      <c r="I29" s="3">
        <f>ABS(IPMT($C$24/12,7,$C$25,$C$23))</f>
        <v>0</v>
      </c>
      <c r="J29" s="3">
        <f>ABS(IPMT($C$24/12,8,$C$25,$C$23))</f>
        <v>0</v>
      </c>
      <c r="K29" s="3">
        <f>ABS(IPMT($C$24/12,9,$C$25,$C$23))</f>
        <v>0</v>
      </c>
      <c r="L29" s="3">
        <f>ABS(IPMT($C$24/12,10,$C$25,$C$23))</f>
        <v>0</v>
      </c>
      <c r="M29" s="3">
        <f>ABS(IPMT($C$24/12,11,$C$25,$C$23))</f>
        <v>0</v>
      </c>
      <c r="N29" s="3">
        <f>ABS(IPMT($C$24/12,12,$C$25,$C$23))</f>
        <v>0</v>
      </c>
      <c r="O29" s="3">
        <f>SUM(C29:N29)</f>
        <v>0</v>
      </c>
    </row>
    <row r="30" spans="2:15" x14ac:dyDescent="0.25">
      <c r="B30" s="2" t="s">
        <v>166</v>
      </c>
      <c r="C30" s="3">
        <f>ABS(PPMT($C$24/12,1,$C$25,$C$23))</f>
        <v>0</v>
      </c>
      <c r="D30" s="3">
        <f>ABS(PPMT($C$24/12,2,$C$25,$C$23))</f>
        <v>0</v>
      </c>
      <c r="E30" s="3">
        <f>ABS(PPMT($C$24/12,3,$C$25,$C$23))</f>
        <v>0</v>
      </c>
      <c r="F30" s="3">
        <f>ABS(PPMT($C$24/12,4,$C$25,$C$23))</f>
        <v>0</v>
      </c>
      <c r="G30" s="3">
        <f>ABS(PPMT($C$24/12,5,$C$25,$C$23))</f>
        <v>0</v>
      </c>
      <c r="H30" s="3">
        <f>ABS(PPMT($C$24/12,6,$C$25,$C$23))</f>
        <v>0</v>
      </c>
      <c r="I30" s="3">
        <f>ABS(PPMT($C$24/12,7,$C$25,$C$23))</f>
        <v>0</v>
      </c>
      <c r="J30" s="3">
        <f>ABS(PPMT($C$24/12,8,$C$25,$C$23))</f>
        <v>0</v>
      </c>
      <c r="K30" s="3">
        <f>ABS(PPMT($C$24/12,9,$C$25,$C$23))</f>
        <v>0</v>
      </c>
      <c r="L30" s="3">
        <f>ABS(PPMT($C$24/12,10,$C$25,$C$23))</f>
        <v>0</v>
      </c>
      <c r="M30" s="3">
        <f>ABS(PPMT($C$24/12,11,$C$25,$C$23))</f>
        <v>0</v>
      </c>
      <c r="N30" s="3">
        <f>ABS(PPMT($C$24/12,12,$C$25,$C$23))</f>
        <v>0</v>
      </c>
      <c r="O30" s="3">
        <f t="shared" ref="O30" si="7">SUM(C30:N30)</f>
        <v>0</v>
      </c>
    </row>
    <row r="31" spans="2:15" x14ac:dyDescent="0.25">
      <c r="B31" s="2" t="s">
        <v>167</v>
      </c>
      <c r="C31" s="3">
        <f>C23-C30</f>
        <v>0</v>
      </c>
      <c r="D31" s="3">
        <f>C31-D30</f>
        <v>0</v>
      </c>
      <c r="E31" s="3">
        <f t="shared" ref="E31" si="8">D31-E30</f>
        <v>0</v>
      </c>
      <c r="F31" s="3">
        <f t="shared" ref="F31" si="9">E31-F30</f>
        <v>0</v>
      </c>
      <c r="G31" s="3">
        <f t="shared" ref="G31" si="10">F31-G30</f>
        <v>0</v>
      </c>
      <c r="H31" s="3">
        <f t="shared" ref="H31" si="11">G31-H30</f>
        <v>0</v>
      </c>
      <c r="I31" s="3">
        <f t="shared" ref="I31" si="12">H31-I30</f>
        <v>0</v>
      </c>
      <c r="J31" s="3">
        <f t="shared" ref="J31" si="13">I31-J30</f>
        <v>0</v>
      </c>
      <c r="K31" s="3">
        <f t="shared" ref="K31" si="14">J31-K30</f>
        <v>0</v>
      </c>
      <c r="L31" s="3">
        <f t="shared" ref="L31" si="15">K31-L30</f>
        <v>0</v>
      </c>
      <c r="M31" s="3">
        <f t="shared" ref="M31" si="16">L31-M30</f>
        <v>0</v>
      </c>
      <c r="N31" s="3">
        <f>M31-N30</f>
        <v>0</v>
      </c>
      <c r="O31" s="3"/>
    </row>
    <row r="32" spans="2:15" x14ac:dyDescent="0.25">
      <c r="B32" s="6" t="s">
        <v>168</v>
      </c>
      <c r="C32" s="2"/>
      <c r="D32" s="2"/>
      <c r="E32" s="2"/>
      <c r="F32" s="2"/>
      <c r="G32" s="2"/>
      <c r="H32" s="2"/>
      <c r="I32" s="2"/>
      <c r="J32" s="2"/>
      <c r="K32" s="2"/>
      <c r="L32" s="2"/>
      <c r="M32" s="2"/>
      <c r="N32" s="2"/>
      <c r="O32" s="2"/>
    </row>
    <row r="33" spans="2:15" x14ac:dyDescent="0.25">
      <c r="B33" s="2" t="s">
        <v>165</v>
      </c>
      <c r="C33" s="3">
        <f>ABS(IPMT($C$24/12,13,$C$25,$C$23))</f>
        <v>0</v>
      </c>
      <c r="D33" s="3">
        <f>ABS(IPMT($C$24/12,14,$C$25,$C$23))</f>
        <v>0</v>
      </c>
      <c r="E33" s="3">
        <f>ABS(IPMT($C$24/12,15,$C$25,$C$23))</f>
        <v>0</v>
      </c>
      <c r="F33" s="3">
        <f>ABS(IPMT($C$24/12,16,$C$25,$C$23))</f>
        <v>0</v>
      </c>
      <c r="G33" s="3">
        <f>ABS(IPMT($C$24/12,17,$C$25,$C$23))</f>
        <v>0</v>
      </c>
      <c r="H33" s="3">
        <f>ABS(IPMT($C$24/12,18,$C$25,$C$23))</f>
        <v>0</v>
      </c>
      <c r="I33" s="3">
        <f>ABS(IPMT($C$24/12,19,$C$25,$C$23))</f>
        <v>0</v>
      </c>
      <c r="J33" s="3">
        <f>ABS(IPMT($C$24/12,20,$C$25,$C$23))</f>
        <v>0</v>
      </c>
      <c r="K33" s="3">
        <f>ABS(IPMT($C$24/12,21,$C$25,$C$23))</f>
        <v>0</v>
      </c>
      <c r="L33" s="3">
        <f>ABS(IPMT($C$24/12,22,$C$25,$C$23))</f>
        <v>0</v>
      </c>
      <c r="M33" s="3">
        <f>ABS(IPMT($C$24/12,23,$C$25,$C$23))</f>
        <v>0</v>
      </c>
      <c r="N33" s="3">
        <f>ABS(IPMT($C$24/12,24,$C$25,$C$23))</f>
        <v>0</v>
      </c>
      <c r="O33" s="3">
        <f>SUM(C33:N33)</f>
        <v>0</v>
      </c>
    </row>
    <row r="34" spans="2:15" x14ac:dyDescent="0.25">
      <c r="B34" s="2" t="s">
        <v>166</v>
      </c>
      <c r="C34" s="3">
        <f>ABS(PPMT($C$24/12,13,$C$25,$C$23))</f>
        <v>0</v>
      </c>
      <c r="D34" s="3">
        <f>ABS(PPMT($C$24/12,14,$C$25,$C$23))</f>
        <v>0</v>
      </c>
      <c r="E34" s="3">
        <f>ABS(PPMT($C$24/12,15,$C$25,$C$23))</f>
        <v>0</v>
      </c>
      <c r="F34" s="3">
        <f>ABS(PPMT($C$24/12,16,$C$25,$C$23))</f>
        <v>0</v>
      </c>
      <c r="G34" s="3">
        <f>ABS(PPMT($C$24/12,17,$C$25,$C$23))</f>
        <v>0</v>
      </c>
      <c r="H34" s="3">
        <f>ABS(PPMT($C$24/12,18,$C$25,$C$23))</f>
        <v>0</v>
      </c>
      <c r="I34" s="3">
        <f>ABS(PPMT($C$24/12,19,$C$25,$C$23))</f>
        <v>0</v>
      </c>
      <c r="J34" s="3">
        <f>ABS(PPMT($C$24/12,20,$C$25,$C$23))</f>
        <v>0</v>
      </c>
      <c r="K34" s="3">
        <f>ABS(PPMT($C$24/12,21,$C$25,$C$23))</f>
        <v>0</v>
      </c>
      <c r="L34" s="3">
        <f>ABS(PPMT($C$24/12,22,$C$25,$C$23))</f>
        <v>0</v>
      </c>
      <c r="M34" s="3">
        <f>ABS(PPMT($C$24/12,23,$C$25,$C$23))</f>
        <v>0</v>
      </c>
      <c r="N34" s="3">
        <f>ABS(PPMT($C$24/12,24,$C$25,$C$23))</f>
        <v>0</v>
      </c>
      <c r="O34" s="3">
        <f t="shared" ref="O34" si="17">SUM(C34:N34)</f>
        <v>0</v>
      </c>
    </row>
    <row r="35" spans="2:15" x14ac:dyDescent="0.25">
      <c r="B35" s="2" t="s">
        <v>167</v>
      </c>
      <c r="C35" s="3">
        <f>N31-C34</f>
        <v>0</v>
      </c>
      <c r="D35" s="3">
        <f>C35-D34</f>
        <v>0</v>
      </c>
      <c r="E35" s="3">
        <f t="shared" ref="E35" si="18">D35-E34</f>
        <v>0</v>
      </c>
      <c r="F35" s="3">
        <f t="shared" ref="F35" si="19">E35-F34</f>
        <v>0</v>
      </c>
      <c r="G35" s="3">
        <f t="shared" ref="G35" si="20">F35-G34</f>
        <v>0</v>
      </c>
      <c r="H35" s="3">
        <f t="shared" ref="H35" si="21">G35-H34</f>
        <v>0</v>
      </c>
      <c r="I35" s="3">
        <f t="shared" ref="I35" si="22">H35-I34</f>
        <v>0</v>
      </c>
      <c r="J35" s="3">
        <f t="shared" ref="J35" si="23">I35-J34</f>
        <v>0</v>
      </c>
      <c r="K35" s="3">
        <f t="shared" ref="K35" si="24">J35-K34</f>
        <v>0</v>
      </c>
      <c r="L35" s="3">
        <f t="shared" ref="L35" si="25">K35-L34</f>
        <v>0</v>
      </c>
      <c r="M35" s="3">
        <f t="shared" ref="M35" si="26">L35-M34</f>
        <v>0</v>
      </c>
      <c r="N35" s="3">
        <f t="shared" ref="N35" si="27">M35-N34</f>
        <v>0</v>
      </c>
      <c r="O35" s="3"/>
    </row>
    <row r="36" spans="2:15" x14ac:dyDescent="0.25">
      <c r="B36" s="6" t="s">
        <v>169</v>
      </c>
      <c r="C36" s="2"/>
      <c r="D36" s="2"/>
      <c r="E36" s="2"/>
      <c r="F36" s="2"/>
      <c r="G36" s="2"/>
      <c r="H36" s="2"/>
      <c r="I36" s="2"/>
      <c r="J36" s="2"/>
      <c r="K36" s="2"/>
      <c r="L36" s="2"/>
      <c r="M36" s="2"/>
      <c r="N36" s="2"/>
      <c r="O36" s="2"/>
    </row>
    <row r="37" spans="2:15" x14ac:dyDescent="0.25">
      <c r="B37" s="2" t="s">
        <v>165</v>
      </c>
      <c r="C37" s="3">
        <f>ABS(IPMT($C$24/12,25,$C$25,$C$23))</f>
        <v>0</v>
      </c>
      <c r="D37" s="3">
        <f>ABS(IPMT($C$24/12,26,$C$25,$C$23))</f>
        <v>0</v>
      </c>
      <c r="E37" s="3">
        <f>ABS(IPMT($C$24/12,27,$C$25,$C$23))</f>
        <v>0</v>
      </c>
      <c r="F37" s="3">
        <f>ABS(IPMT($C$24/12,28,$C$25,$C$23))</f>
        <v>0</v>
      </c>
      <c r="G37" s="3">
        <f>ABS(IPMT($C$24/12,29,$C$25,$C$23))</f>
        <v>0</v>
      </c>
      <c r="H37" s="3">
        <f>ABS(IPMT($C$24/12,30,$C$25,$C$23))</f>
        <v>0</v>
      </c>
      <c r="I37" s="3">
        <f>ABS(IPMT($C$24/12,31,$C$25,$C$23))</f>
        <v>0</v>
      </c>
      <c r="J37" s="3">
        <f>ABS(IPMT($C$24/12,32,$C$25,$C$23))</f>
        <v>0</v>
      </c>
      <c r="K37" s="3">
        <f>ABS(IPMT($C$24/12,33,$C$25,$C$23))</f>
        <v>0</v>
      </c>
      <c r="L37" s="3">
        <f>ABS(IPMT($C$24/12,34,$C$25,$C$23))</f>
        <v>0</v>
      </c>
      <c r="M37" s="3">
        <f>ABS(IPMT($C$24/12,35,$C$25,$C$23))</f>
        <v>0</v>
      </c>
      <c r="N37" s="3">
        <f>ABS(IPMT($C$24/12,36,$C$25,$C$23))</f>
        <v>0</v>
      </c>
      <c r="O37" s="3">
        <f>SUM(C37:N37)</f>
        <v>0</v>
      </c>
    </row>
    <row r="38" spans="2:15" x14ac:dyDescent="0.25">
      <c r="B38" s="2" t="s">
        <v>166</v>
      </c>
      <c r="C38" s="3">
        <f>ABS(PPMT($C$24/12,25,$C$25,$C$23))</f>
        <v>0</v>
      </c>
      <c r="D38" s="3">
        <f>ABS(PPMT($C$24/12,26,$C$25,$C$23))</f>
        <v>0</v>
      </c>
      <c r="E38" s="3">
        <f>ABS(PPMT($C$24/12,27,$C$25,$C$23))</f>
        <v>0</v>
      </c>
      <c r="F38" s="3">
        <f>ABS(PPMT($C$24/12,28,$C$25,$C$23))</f>
        <v>0</v>
      </c>
      <c r="G38" s="3">
        <f>ABS(PPMT($C$24/12,29,$C$25,$C$23))</f>
        <v>0</v>
      </c>
      <c r="H38" s="3">
        <f>ABS(PPMT($C$24/12,30,$C$25,$C$23))</f>
        <v>0</v>
      </c>
      <c r="I38" s="3">
        <f>ABS(PPMT($C$24/12,31,$C$25,$C$23))</f>
        <v>0</v>
      </c>
      <c r="J38" s="3">
        <f>ABS(PPMT($C$24/12,32,$C$25,$C$23))</f>
        <v>0</v>
      </c>
      <c r="K38" s="3">
        <f>ABS(PPMT($C$24/12,33,$C$25,$C$23))</f>
        <v>0</v>
      </c>
      <c r="L38" s="3">
        <f>ABS(PPMT($C$24/12,34,$C$25,$C$23))</f>
        <v>0</v>
      </c>
      <c r="M38" s="3">
        <f>ABS(PPMT($C$24/12,35,$C$25,$C$23))</f>
        <v>0</v>
      </c>
      <c r="N38" s="3">
        <f>ABS(PPMT($C$24/12,36,$C$25,$C$23))</f>
        <v>0</v>
      </c>
      <c r="O38" s="3">
        <f t="shared" ref="O38" si="28">SUM(C38:N38)</f>
        <v>0</v>
      </c>
    </row>
    <row r="39" spans="2:15" x14ac:dyDescent="0.25">
      <c r="B39" s="2" t="s">
        <v>167</v>
      </c>
      <c r="C39" s="3">
        <f>N35-C38</f>
        <v>0</v>
      </c>
      <c r="D39" s="3">
        <f>C39-D38</f>
        <v>0</v>
      </c>
      <c r="E39" s="3">
        <f t="shared" ref="E39" si="29">D39-E38</f>
        <v>0</v>
      </c>
      <c r="F39" s="3">
        <f t="shared" ref="F39" si="30">E39-F38</f>
        <v>0</v>
      </c>
      <c r="G39" s="3">
        <f t="shared" ref="G39" si="31">F39-G38</f>
        <v>0</v>
      </c>
      <c r="H39" s="3">
        <f t="shared" ref="H39" si="32">G39-H38</f>
        <v>0</v>
      </c>
      <c r="I39" s="3">
        <f t="shared" ref="I39" si="33">H39-I38</f>
        <v>0</v>
      </c>
      <c r="J39" s="3">
        <f t="shared" ref="J39" si="34">I39-J38</f>
        <v>0</v>
      </c>
      <c r="K39" s="3">
        <f t="shared" ref="K39" si="35">J39-K38</f>
        <v>0</v>
      </c>
      <c r="L39" s="3">
        <f t="shared" ref="L39" si="36">K39-L38</f>
        <v>0</v>
      </c>
      <c r="M39" s="3">
        <f t="shared" ref="M39" si="37">L39-M38</f>
        <v>0</v>
      </c>
      <c r="N39" s="3">
        <f t="shared" ref="N39" si="38">M39-N38</f>
        <v>0</v>
      </c>
      <c r="O39" s="3"/>
    </row>
    <row r="42" spans="2:15" x14ac:dyDescent="0.25">
      <c r="B42" s="67" t="s">
        <v>172</v>
      </c>
      <c r="C42" s="67"/>
    </row>
    <row r="43" spans="2:15" x14ac:dyDescent="0.25">
      <c r="B43" s="6" t="s">
        <v>160</v>
      </c>
      <c r="C43" s="3">
        <f>'Starting Point'!D37</f>
        <v>0</v>
      </c>
    </row>
    <row r="44" spans="2:15" x14ac:dyDescent="0.25">
      <c r="B44" s="6" t="s">
        <v>161</v>
      </c>
      <c r="C44" s="80">
        <f>'Starting Point'!E37</f>
        <v>7.0000000000000007E-2</v>
      </c>
    </row>
    <row r="45" spans="2:15" x14ac:dyDescent="0.25">
      <c r="B45" s="6" t="s">
        <v>162</v>
      </c>
      <c r="C45" s="2">
        <f>'Starting Point'!F37</f>
        <v>60</v>
      </c>
    </row>
    <row r="46" spans="2:15" x14ac:dyDescent="0.25">
      <c r="B46" s="79" t="s">
        <v>163</v>
      </c>
      <c r="C46" s="81">
        <f>'Starting Point'!G37</f>
        <v>0</v>
      </c>
    </row>
    <row r="47" spans="2:15" x14ac:dyDescent="0.25">
      <c r="B47" s="72"/>
      <c r="C47" s="74" t="str">
        <f>C27</f>
        <v>Month 1</v>
      </c>
      <c r="D47" s="74" t="str">
        <f t="shared" ref="D47:N47" si="39">D27</f>
        <v>Month 2</v>
      </c>
      <c r="E47" s="74" t="str">
        <f t="shared" si="39"/>
        <v>Month 3</v>
      </c>
      <c r="F47" s="74" t="str">
        <f t="shared" si="39"/>
        <v>Month 4</v>
      </c>
      <c r="G47" s="74" t="str">
        <f t="shared" si="39"/>
        <v>Month 5</v>
      </c>
      <c r="H47" s="74" t="str">
        <f t="shared" si="39"/>
        <v>Month 6</v>
      </c>
      <c r="I47" s="74" t="str">
        <f t="shared" si="39"/>
        <v>Month 7</v>
      </c>
      <c r="J47" s="74" t="str">
        <f t="shared" si="39"/>
        <v>Month 8</v>
      </c>
      <c r="K47" s="74" t="str">
        <f t="shared" si="39"/>
        <v>Month 9</v>
      </c>
      <c r="L47" s="74" t="str">
        <f t="shared" si="39"/>
        <v>Month 10</v>
      </c>
      <c r="M47" s="74" t="str">
        <f t="shared" si="39"/>
        <v>Month 11</v>
      </c>
      <c r="N47" s="74" t="str">
        <f t="shared" si="39"/>
        <v>Month 12</v>
      </c>
      <c r="O47" s="74" t="s">
        <v>170</v>
      </c>
    </row>
    <row r="48" spans="2:15" x14ac:dyDescent="0.25">
      <c r="B48" s="6" t="s">
        <v>164</v>
      </c>
      <c r="C48" s="2"/>
      <c r="D48" s="2"/>
      <c r="E48" s="2"/>
      <c r="F48" s="2"/>
      <c r="G48" s="2"/>
      <c r="H48" s="2"/>
      <c r="I48" s="2"/>
      <c r="J48" s="2"/>
      <c r="K48" s="2"/>
      <c r="L48" s="2"/>
      <c r="M48" s="2"/>
      <c r="N48" s="2"/>
      <c r="O48" s="2"/>
    </row>
    <row r="49" spans="2:15" x14ac:dyDescent="0.25">
      <c r="B49" s="2" t="s">
        <v>165</v>
      </c>
      <c r="C49" s="3">
        <f>ABS(IPMT($C$44/12,1,$C$45,$C$43))</f>
        <v>0</v>
      </c>
      <c r="D49" s="3">
        <f>ABS(IPMT($C$44/12,2,$C$45,$C$43))</f>
        <v>0</v>
      </c>
      <c r="E49" s="3">
        <f>ABS(IPMT($C$44/12,3,$C$45,$C$43))</f>
        <v>0</v>
      </c>
      <c r="F49" s="3">
        <f>ABS(IPMT($C$44/12,4,$C$45,$C$43))</f>
        <v>0</v>
      </c>
      <c r="G49" s="3">
        <f>ABS(IPMT($C$44/12,5,$C$45,$C$43))</f>
        <v>0</v>
      </c>
      <c r="H49" s="3">
        <f>ABS(IPMT($C$44/12,6,$C$45,$C$43))</f>
        <v>0</v>
      </c>
      <c r="I49" s="3">
        <f>ABS(IPMT($C$44/12,7,$C$45,$C$43))</f>
        <v>0</v>
      </c>
      <c r="J49" s="3">
        <f>ABS(IPMT($C$44/12,8,$C$45,$C$43))</f>
        <v>0</v>
      </c>
      <c r="K49" s="3">
        <f>ABS(IPMT($C$44/12,9,$C$45,$C$43))</f>
        <v>0</v>
      </c>
      <c r="L49" s="3">
        <f>ABS(IPMT($C$44/12,10,$C$45,$C$43))</f>
        <v>0</v>
      </c>
      <c r="M49" s="3">
        <f>ABS(IPMT($C$44/12,11,$C$45,$C$43))</f>
        <v>0</v>
      </c>
      <c r="N49" s="3">
        <f>ABS(IPMT($C$44/12,12,$C$45,$C$43))</f>
        <v>0</v>
      </c>
      <c r="O49" s="3">
        <f>SUM(C49:N49)</f>
        <v>0</v>
      </c>
    </row>
    <row r="50" spans="2:15" x14ac:dyDescent="0.25">
      <c r="B50" s="2" t="s">
        <v>166</v>
      </c>
      <c r="C50" s="3">
        <f>ABS(PPMT($C$44/12,1,$C$45,$C$43))</f>
        <v>0</v>
      </c>
      <c r="D50" s="3">
        <f>ABS(PPMT($C$44/12,2,$C$45,$C$43))</f>
        <v>0</v>
      </c>
      <c r="E50" s="3">
        <f>ABS(PPMT($C$44/12,3,$C$45,$C$43))</f>
        <v>0</v>
      </c>
      <c r="F50" s="3">
        <f>ABS(PPMT($C$44/12,4,$C$45,$C$43))</f>
        <v>0</v>
      </c>
      <c r="G50" s="3">
        <f>ABS(PPMT($C$44/12,5,$C$45,$C$43))</f>
        <v>0</v>
      </c>
      <c r="H50" s="3">
        <f>ABS(PPMT($C$44/12,6,$C$45,$C$43))</f>
        <v>0</v>
      </c>
      <c r="I50" s="3">
        <f>ABS(PPMT($C$44/12,7,$C$45,$C$43))</f>
        <v>0</v>
      </c>
      <c r="J50" s="3">
        <f>ABS(PPMT($C$44/12,8,$C$45,$C$43))</f>
        <v>0</v>
      </c>
      <c r="K50" s="3">
        <f>ABS(PPMT($C$44/12,9,$C$45,$C$43))</f>
        <v>0</v>
      </c>
      <c r="L50" s="3">
        <f>ABS(PPMT($C$44/12,10,$C$45,$C$43))</f>
        <v>0</v>
      </c>
      <c r="M50" s="3">
        <f>ABS(PPMT($C$44/12,11,$C$45,$C$43))</f>
        <v>0</v>
      </c>
      <c r="N50" s="3">
        <f>ABS(PPMT($C$44/12,12,$C$45,$C$43))</f>
        <v>0</v>
      </c>
      <c r="O50" s="3">
        <f t="shared" ref="O50" si="40">SUM(C50:N50)</f>
        <v>0</v>
      </c>
    </row>
    <row r="51" spans="2:15" x14ac:dyDescent="0.25">
      <c r="B51" s="2" t="s">
        <v>167</v>
      </c>
      <c r="C51" s="3">
        <f>C43-C50</f>
        <v>0</v>
      </c>
      <c r="D51" s="3">
        <f>C51-D50</f>
        <v>0</v>
      </c>
      <c r="E51" s="3">
        <f t="shared" ref="E51" si="41">D51-E50</f>
        <v>0</v>
      </c>
      <c r="F51" s="3">
        <f t="shared" ref="F51" si="42">E51-F50</f>
        <v>0</v>
      </c>
      <c r="G51" s="3">
        <f t="shared" ref="G51" si="43">F51-G50</f>
        <v>0</v>
      </c>
      <c r="H51" s="3">
        <f t="shared" ref="H51" si="44">G51-H50</f>
        <v>0</v>
      </c>
      <c r="I51" s="3">
        <f t="shared" ref="I51" si="45">H51-I50</f>
        <v>0</v>
      </c>
      <c r="J51" s="3">
        <f t="shared" ref="J51" si="46">I51-J50</f>
        <v>0</v>
      </c>
      <c r="K51" s="3">
        <f t="shared" ref="K51" si="47">J51-K50</f>
        <v>0</v>
      </c>
      <c r="L51" s="3">
        <f t="shared" ref="L51" si="48">K51-L50</f>
        <v>0</v>
      </c>
      <c r="M51" s="3">
        <f t="shared" ref="M51" si="49">L51-M50</f>
        <v>0</v>
      </c>
      <c r="N51" s="3">
        <f>M51-N50</f>
        <v>0</v>
      </c>
      <c r="O51" s="3"/>
    </row>
    <row r="52" spans="2:15" x14ac:dyDescent="0.25">
      <c r="B52" s="6" t="s">
        <v>168</v>
      </c>
      <c r="C52" s="2"/>
      <c r="D52" s="2"/>
      <c r="E52" s="2"/>
      <c r="F52" s="2"/>
      <c r="G52" s="2"/>
      <c r="H52" s="2"/>
      <c r="I52" s="2"/>
      <c r="J52" s="2"/>
      <c r="K52" s="2"/>
      <c r="L52" s="2"/>
      <c r="M52" s="2"/>
      <c r="N52" s="2"/>
      <c r="O52" s="2"/>
    </row>
    <row r="53" spans="2:15" x14ac:dyDescent="0.25">
      <c r="B53" s="2" t="s">
        <v>165</v>
      </c>
      <c r="C53" s="3">
        <f>ABS(IPMT($C$44/12,13,$C$45,$C$43))</f>
        <v>0</v>
      </c>
      <c r="D53" s="3">
        <f>ABS(IPMT($C$44/12,14,$C$45,$C$43))</f>
        <v>0</v>
      </c>
      <c r="E53" s="3">
        <f>ABS(IPMT($C$44/12,15,$C$45,$C$43))</f>
        <v>0</v>
      </c>
      <c r="F53" s="3">
        <f>ABS(IPMT($C$44/12,16,$C$45,$C$43))</f>
        <v>0</v>
      </c>
      <c r="G53" s="3">
        <f>ABS(IPMT($C$44/12,17,$C$45,$C$43))</f>
        <v>0</v>
      </c>
      <c r="H53" s="3">
        <f>ABS(IPMT($C$44/12,18,$C$45,$C$43))</f>
        <v>0</v>
      </c>
      <c r="I53" s="3">
        <f>ABS(IPMT($C$44/12,19,$C$45,$C$43))</f>
        <v>0</v>
      </c>
      <c r="J53" s="3">
        <f>ABS(IPMT($C$44/12,20,$C$45,$C$43))</f>
        <v>0</v>
      </c>
      <c r="K53" s="3">
        <f>ABS(IPMT($C$44/12,21,$C$45,$C$43))</f>
        <v>0</v>
      </c>
      <c r="L53" s="3">
        <f>ABS(IPMT($C$44/12,22,$C$45,$C$43))</f>
        <v>0</v>
      </c>
      <c r="M53" s="3">
        <f>ABS(IPMT($C$44/12,23,$C$45,$C$43))</f>
        <v>0</v>
      </c>
      <c r="N53" s="3">
        <f>ABS(IPMT($C$44/12,24,$C$45,$C$43))</f>
        <v>0</v>
      </c>
      <c r="O53" s="3">
        <f>SUM(C53:N53)</f>
        <v>0</v>
      </c>
    </row>
    <row r="54" spans="2:15" x14ac:dyDescent="0.25">
      <c r="B54" s="2" t="s">
        <v>166</v>
      </c>
      <c r="C54" s="3">
        <f>ABS(PPMT($C$44/12,13,$C$45,$C$43))</f>
        <v>0</v>
      </c>
      <c r="D54" s="3">
        <f>ABS(PPMT($C$44/12,14,$C$45,$C$43))</f>
        <v>0</v>
      </c>
      <c r="E54" s="3">
        <f>ABS(PPMT($C$44/12,15,$C$45,$C$43))</f>
        <v>0</v>
      </c>
      <c r="F54" s="3">
        <f>ABS(PPMT($C$44/12,16,$C$45,$C$43))</f>
        <v>0</v>
      </c>
      <c r="G54" s="3">
        <f>ABS(PPMT($C$44/12,17,$C$45,$C$43))</f>
        <v>0</v>
      </c>
      <c r="H54" s="3">
        <f>ABS(PPMT($C$44/12,18,$C$45,$C$43))</f>
        <v>0</v>
      </c>
      <c r="I54" s="3">
        <f>ABS(PPMT($C$44/12,19,$C$45,$C$43))</f>
        <v>0</v>
      </c>
      <c r="J54" s="3">
        <f>ABS(PPMT($C$44/12,20,$C$45,$C$43))</f>
        <v>0</v>
      </c>
      <c r="K54" s="3">
        <f>ABS(PPMT($C$44/12,21,$C$45,$C$43))</f>
        <v>0</v>
      </c>
      <c r="L54" s="3">
        <f>ABS(PPMT($C$44/12,22,$C$45,$C$43))</f>
        <v>0</v>
      </c>
      <c r="M54" s="3">
        <f>ABS(PPMT($C$44/12,23,$C$45,$C$43))</f>
        <v>0</v>
      </c>
      <c r="N54" s="3">
        <f>ABS(PPMT($C$44/12,24,$C$45,$C$43))</f>
        <v>0</v>
      </c>
      <c r="O54" s="3">
        <f t="shared" ref="O54" si="50">SUM(C54:N54)</f>
        <v>0</v>
      </c>
    </row>
    <row r="55" spans="2:15" x14ac:dyDescent="0.25">
      <c r="B55" s="2" t="s">
        <v>167</v>
      </c>
      <c r="C55" s="3">
        <f>N51-C54</f>
        <v>0</v>
      </c>
      <c r="D55" s="3">
        <f>C55-D54</f>
        <v>0</v>
      </c>
      <c r="E55" s="3">
        <f t="shared" ref="E55" si="51">D55-E54</f>
        <v>0</v>
      </c>
      <c r="F55" s="3">
        <f t="shared" ref="F55" si="52">E55-F54</f>
        <v>0</v>
      </c>
      <c r="G55" s="3">
        <f t="shared" ref="G55" si="53">F55-G54</f>
        <v>0</v>
      </c>
      <c r="H55" s="3">
        <f t="shared" ref="H55" si="54">G55-H54</f>
        <v>0</v>
      </c>
      <c r="I55" s="3">
        <f t="shared" ref="I55" si="55">H55-I54</f>
        <v>0</v>
      </c>
      <c r="J55" s="3">
        <f t="shared" ref="J55" si="56">I55-J54</f>
        <v>0</v>
      </c>
      <c r="K55" s="3">
        <f t="shared" ref="K55" si="57">J55-K54</f>
        <v>0</v>
      </c>
      <c r="L55" s="3">
        <f t="shared" ref="L55" si="58">K55-L54</f>
        <v>0</v>
      </c>
      <c r="M55" s="3">
        <f t="shared" ref="M55" si="59">L55-M54</f>
        <v>0</v>
      </c>
      <c r="N55" s="3">
        <f t="shared" ref="N55" si="60">M55-N54</f>
        <v>0</v>
      </c>
      <c r="O55" s="3"/>
    </row>
    <row r="56" spans="2:15" x14ac:dyDescent="0.25">
      <c r="B56" s="6" t="s">
        <v>169</v>
      </c>
      <c r="C56" s="2"/>
      <c r="D56" s="2"/>
      <c r="E56" s="2"/>
      <c r="F56" s="2"/>
      <c r="G56" s="2"/>
      <c r="H56" s="2"/>
      <c r="I56" s="2"/>
      <c r="J56" s="2"/>
      <c r="K56" s="2"/>
      <c r="L56" s="2"/>
      <c r="M56" s="2"/>
      <c r="N56" s="2"/>
      <c r="O56" s="2"/>
    </row>
    <row r="57" spans="2:15" x14ac:dyDescent="0.25">
      <c r="B57" s="2" t="s">
        <v>165</v>
      </c>
      <c r="C57" s="3">
        <f>ABS(IPMT($C$44/12,25,$C$45,$C$43))</f>
        <v>0</v>
      </c>
      <c r="D57" s="3">
        <f t="shared" ref="D57:N57" si="61">ABS(IPMT($C$44/12,25,$C$45,$C$43))</f>
        <v>0</v>
      </c>
      <c r="E57" s="3">
        <f t="shared" si="61"/>
        <v>0</v>
      </c>
      <c r="F57" s="3">
        <f t="shared" si="61"/>
        <v>0</v>
      </c>
      <c r="G57" s="3">
        <f t="shared" si="61"/>
        <v>0</v>
      </c>
      <c r="H57" s="3">
        <f t="shared" si="61"/>
        <v>0</v>
      </c>
      <c r="I57" s="3">
        <f t="shared" si="61"/>
        <v>0</v>
      </c>
      <c r="J57" s="3">
        <f t="shared" si="61"/>
        <v>0</v>
      </c>
      <c r="K57" s="3">
        <f t="shared" si="61"/>
        <v>0</v>
      </c>
      <c r="L57" s="3">
        <f t="shared" si="61"/>
        <v>0</v>
      </c>
      <c r="M57" s="3">
        <f t="shared" si="61"/>
        <v>0</v>
      </c>
      <c r="N57" s="3">
        <f t="shared" si="61"/>
        <v>0</v>
      </c>
      <c r="O57" s="3">
        <f>SUM(C57:N57)</f>
        <v>0</v>
      </c>
    </row>
    <row r="58" spans="2:15" x14ac:dyDescent="0.25">
      <c r="B58" s="2" t="s">
        <v>166</v>
      </c>
      <c r="C58" s="3">
        <f t="shared" ref="C58:N58" si="62">ABS(PPMT($C$44/12,25,$C$45,$C$43))</f>
        <v>0</v>
      </c>
      <c r="D58" s="3">
        <f t="shared" si="62"/>
        <v>0</v>
      </c>
      <c r="E58" s="3">
        <f t="shared" si="62"/>
        <v>0</v>
      </c>
      <c r="F58" s="3">
        <f t="shared" si="62"/>
        <v>0</v>
      </c>
      <c r="G58" s="3">
        <f t="shared" si="62"/>
        <v>0</v>
      </c>
      <c r="H58" s="3">
        <f t="shared" si="62"/>
        <v>0</v>
      </c>
      <c r="I58" s="3">
        <f t="shared" si="62"/>
        <v>0</v>
      </c>
      <c r="J58" s="3">
        <f t="shared" si="62"/>
        <v>0</v>
      </c>
      <c r="K58" s="3">
        <f t="shared" si="62"/>
        <v>0</v>
      </c>
      <c r="L58" s="3">
        <f t="shared" si="62"/>
        <v>0</v>
      </c>
      <c r="M58" s="3">
        <f t="shared" si="62"/>
        <v>0</v>
      </c>
      <c r="N58" s="3">
        <f t="shared" si="62"/>
        <v>0</v>
      </c>
      <c r="O58" s="3">
        <f t="shared" ref="O58" si="63">SUM(C58:N58)</f>
        <v>0</v>
      </c>
    </row>
    <row r="59" spans="2:15" x14ac:dyDescent="0.25">
      <c r="B59" s="2" t="s">
        <v>167</v>
      </c>
      <c r="C59" s="3">
        <f>N55-C58</f>
        <v>0</v>
      </c>
      <c r="D59" s="3">
        <f>C59-D58</f>
        <v>0</v>
      </c>
      <c r="E59" s="3">
        <f t="shared" ref="E59" si="64">D59-E58</f>
        <v>0</v>
      </c>
      <c r="F59" s="3">
        <f t="shared" ref="F59" si="65">E59-F58</f>
        <v>0</v>
      </c>
      <c r="G59" s="3">
        <f t="shared" ref="G59" si="66">F59-G58</f>
        <v>0</v>
      </c>
      <c r="H59" s="3">
        <f t="shared" ref="H59" si="67">G59-H58</f>
        <v>0</v>
      </c>
      <c r="I59" s="3">
        <f t="shared" ref="I59" si="68">H59-I58</f>
        <v>0</v>
      </c>
      <c r="J59" s="3">
        <f t="shared" ref="J59" si="69">I59-J58</f>
        <v>0</v>
      </c>
      <c r="K59" s="3">
        <f t="shared" ref="K59" si="70">J59-K58</f>
        <v>0</v>
      </c>
      <c r="L59" s="3">
        <f t="shared" ref="L59" si="71">K59-L58</f>
        <v>0</v>
      </c>
      <c r="M59" s="3">
        <f t="shared" ref="M59" si="72">L59-M58</f>
        <v>0</v>
      </c>
      <c r="N59" s="3">
        <f t="shared" ref="N59" si="73">M59-N58</f>
        <v>0</v>
      </c>
      <c r="O59" s="3"/>
    </row>
    <row r="62" spans="2:15" x14ac:dyDescent="0.25">
      <c r="B62" s="67" t="s">
        <v>173</v>
      </c>
      <c r="C62" s="67"/>
    </row>
    <row r="63" spans="2:15" x14ac:dyDescent="0.25">
      <c r="B63" s="6" t="s">
        <v>160</v>
      </c>
      <c r="C63" s="3">
        <f>'Starting Point'!D39</f>
        <v>0</v>
      </c>
    </row>
    <row r="64" spans="2:15" x14ac:dyDescent="0.25">
      <c r="B64" s="6" t="s">
        <v>161</v>
      </c>
      <c r="C64" s="80">
        <f>'Starting Point'!E39</f>
        <v>0.05</v>
      </c>
    </row>
    <row r="65" spans="2:15" x14ac:dyDescent="0.25">
      <c r="B65" s="6" t="s">
        <v>162</v>
      </c>
      <c r="C65" s="2">
        <f>'Starting Point'!F39</f>
        <v>36</v>
      </c>
    </row>
    <row r="66" spans="2:15" x14ac:dyDescent="0.25">
      <c r="B66" s="79" t="s">
        <v>163</v>
      </c>
      <c r="C66" s="81">
        <f>'Starting Point'!G39</f>
        <v>0</v>
      </c>
    </row>
    <row r="67" spans="2:15" x14ac:dyDescent="0.25">
      <c r="B67" s="72"/>
      <c r="C67" s="74" t="str">
        <f>C47</f>
        <v>Month 1</v>
      </c>
      <c r="D67" s="74" t="str">
        <f t="shared" ref="D67:N67" si="74">D47</f>
        <v>Month 2</v>
      </c>
      <c r="E67" s="74" t="str">
        <f t="shared" si="74"/>
        <v>Month 3</v>
      </c>
      <c r="F67" s="74" t="str">
        <f t="shared" si="74"/>
        <v>Month 4</v>
      </c>
      <c r="G67" s="74" t="str">
        <f t="shared" si="74"/>
        <v>Month 5</v>
      </c>
      <c r="H67" s="74" t="str">
        <f t="shared" si="74"/>
        <v>Month 6</v>
      </c>
      <c r="I67" s="74" t="str">
        <f t="shared" si="74"/>
        <v>Month 7</v>
      </c>
      <c r="J67" s="74" t="str">
        <f t="shared" si="74"/>
        <v>Month 8</v>
      </c>
      <c r="K67" s="74" t="str">
        <f t="shared" si="74"/>
        <v>Month 9</v>
      </c>
      <c r="L67" s="74" t="str">
        <f t="shared" si="74"/>
        <v>Month 10</v>
      </c>
      <c r="M67" s="74" t="str">
        <f t="shared" si="74"/>
        <v>Month 11</v>
      </c>
      <c r="N67" s="74" t="str">
        <f t="shared" si="74"/>
        <v>Month 12</v>
      </c>
      <c r="O67" s="74" t="s">
        <v>170</v>
      </c>
    </row>
    <row r="68" spans="2:15" x14ac:dyDescent="0.25">
      <c r="B68" s="6" t="s">
        <v>164</v>
      </c>
      <c r="C68" s="2"/>
      <c r="D68" s="2"/>
      <c r="E68" s="2"/>
      <c r="F68" s="2"/>
      <c r="G68" s="2"/>
      <c r="H68" s="2"/>
      <c r="I68" s="2"/>
      <c r="J68" s="2"/>
      <c r="K68" s="2"/>
      <c r="L68" s="2"/>
      <c r="M68" s="2"/>
      <c r="N68" s="2"/>
      <c r="O68" s="2"/>
    </row>
    <row r="69" spans="2:15" x14ac:dyDescent="0.25">
      <c r="B69" s="2" t="s">
        <v>165</v>
      </c>
      <c r="C69" s="3">
        <f>ABS(IPMT($C$64/12,1,$C$65,$C$63))</f>
        <v>0</v>
      </c>
      <c r="D69" s="3">
        <f>ABS(IPMT($C$64/12,2,$C$65,$C$63))</f>
        <v>0</v>
      </c>
      <c r="E69" s="3">
        <f>ABS(IPMT($C$64/12,3,$C$65,$C$63))</f>
        <v>0</v>
      </c>
      <c r="F69" s="3">
        <f>ABS(IPMT($C$64/12,4,$C$65,$C$63))</f>
        <v>0</v>
      </c>
      <c r="G69" s="3">
        <f>ABS(IPMT($C$64/12,5,$C$65,$C$63))</f>
        <v>0</v>
      </c>
      <c r="H69" s="3">
        <f>ABS(IPMT($C$64/12,6,$C$65,$C$63))</f>
        <v>0</v>
      </c>
      <c r="I69" s="3">
        <f>ABS(IPMT($C$64/12,7,$C$65,$C$63))</f>
        <v>0</v>
      </c>
      <c r="J69" s="3">
        <f>ABS(IPMT($C$64/12,8,$C$65,$C$63))</f>
        <v>0</v>
      </c>
      <c r="K69" s="3">
        <f>ABS(IPMT($C$64/12,9,$C$65,$C$63))</f>
        <v>0</v>
      </c>
      <c r="L69" s="3">
        <f>ABS(IPMT($C$64/12,10,$C$65,$C$63))</f>
        <v>0</v>
      </c>
      <c r="M69" s="3">
        <f>ABS(IPMT($C$64/12,11,$C$65,$C$63))</f>
        <v>0</v>
      </c>
      <c r="N69" s="3">
        <f>ABS(IPMT($C$64/12,12,$C$65,$C$63))</f>
        <v>0</v>
      </c>
      <c r="O69" s="3">
        <f>SUM(C69:N69)</f>
        <v>0</v>
      </c>
    </row>
    <row r="70" spans="2:15" x14ac:dyDescent="0.25">
      <c r="B70" s="2" t="s">
        <v>166</v>
      </c>
      <c r="C70" s="3">
        <f>ABS(PPMT($C$64/12,1,$C$65,$C$63))</f>
        <v>0</v>
      </c>
      <c r="D70" s="3">
        <f>ABS(PPMT($C$64/12,2,$C$65,$C$63))</f>
        <v>0</v>
      </c>
      <c r="E70" s="3">
        <f>ABS(PPMT($C$64/12,3,$C$65,$C$63))</f>
        <v>0</v>
      </c>
      <c r="F70" s="3">
        <f>ABS(PPMT($C$64/12,4,$C$65,$C$63))</f>
        <v>0</v>
      </c>
      <c r="G70" s="3">
        <f>ABS(PPMT($C$64/12,5,$C$65,$C$63))</f>
        <v>0</v>
      </c>
      <c r="H70" s="3">
        <f>ABS(PPMT($C$64/12,6,$C$65,$C$63))</f>
        <v>0</v>
      </c>
      <c r="I70" s="3">
        <f>ABS(PPMT($C$64/12,7,$C$65,$C$63))</f>
        <v>0</v>
      </c>
      <c r="J70" s="3">
        <f>ABS(PPMT($C$64/12,8,$C$65,$C$63))</f>
        <v>0</v>
      </c>
      <c r="K70" s="3">
        <f>ABS(PPMT($C$64/12,9,$C$65,$C$63))</f>
        <v>0</v>
      </c>
      <c r="L70" s="3">
        <f>ABS(PPMT($C$64/12,10,$C$65,$C$63))</f>
        <v>0</v>
      </c>
      <c r="M70" s="3">
        <f>ABS(PPMT($C$64/12,11,$C$65,$C$63))</f>
        <v>0</v>
      </c>
      <c r="N70" s="3">
        <f>ABS(PPMT($C$64/12,12,$C$65,$C$63))</f>
        <v>0</v>
      </c>
      <c r="O70" s="3">
        <f t="shared" ref="O70" si="75">SUM(C70:N70)</f>
        <v>0</v>
      </c>
    </row>
    <row r="71" spans="2:15" x14ac:dyDescent="0.25">
      <c r="B71" s="2" t="s">
        <v>167</v>
      </c>
      <c r="C71" s="3">
        <f>C63-C70</f>
        <v>0</v>
      </c>
      <c r="D71" s="3">
        <f>C71-D70</f>
        <v>0</v>
      </c>
      <c r="E71" s="3">
        <f t="shared" ref="E71" si="76">D71-E70</f>
        <v>0</v>
      </c>
      <c r="F71" s="3">
        <f t="shared" ref="F71" si="77">E71-F70</f>
        <v>0</v>
      </c>
      <c r="G71" s="3">
        <f t="shared" ref="G71" si="78">F71-G70</f>
        <v>0</v>
      </c>
      <c r="H71" s="3">
        <f t="shared" ref="H71" si="79">G71-H70</f>
        <v>0</v>
      </c>
      <c r="I71" s="3">
        <f t="shared" ref="I71" si="80">H71-I70</f>
        <v>0</v>
      </c>
      <c r="J71" s="3">
        <f t="shared" ref="J71" si="81">I71-J70</f>
        <v>0</v>
      </c>
      <c r="K71" s="3">
        <f t="shared" ref="K71" si="82">J71-K70</f>
        <v>0</v>
      </c>
      <c r="L71" s="3">
        <f t="shared" ref="L71" si="83">K71-L70</f>
        <v>0</v>
      </c>
      <c r="M71" s="3">
        <f t="shared" ref="M71" si="84">L71-M70</f>
        <v>0</v>
      </c>
      <c r="N71" s="3">
        <f>M71-N70</f>
        <v>0</v>
      </c>
      <c r="O71" s="3"/>
    </row>
    <row r="72" spans="2:15" x14ac:dyDescent="0.25">
      <c r="B72" s="6" t="s">
        <v>168</v>
      </c>
      <c r="C72" s="2"/>
      <c r="D72" s="2"/>
      <c r="E72" s="2"/>
      <c r="F72" s="2"/>
      <c r="G72" s="2"/>
      <c r="H72" s="2"/>
      <c r="I72" s="2"/>
      <c r="J72" s="2"/>
      <c r="K72" s="2"/>
      <c r="L72" s="2"/>
      <c r="M72" s="2"/>
      <c r="N72" s="2"/>
      <c r="O72" s="2"/>
    </row>
    <row r="73" spans="2:15" x14ac:dyDescent="0.25">
      <c r="B73" s="2" t="s">
        <v>165</v>
      </c>
      <c r="C73" s="3">
        <f>ABS(IPMT($C$64/12,13,$C$65,$C$63))</f>
        <v>0</v>
      </c>
      <c r="D73" s="3">
        <f>ABS(IPMT($C$64/12,14,$C$65,$C$63))</f>
        <v>0</v>
      </c>
      <c r="E73" s="3">
        <f>ABS(IPMT($C$64/12,15,$C$65,$C$63))</f>
        <v>0</v>
      </c>
      <c r="F73" s="3">
        <f>ABS(IPMT($C$64/12,16,$C$65,$C$63))</f>
        <v>0</v>
      </c>
      <c r="G73" s="3">
        <f>ABS(IPMT($C$64/12,17,$C$65,$C$63))</f>
        <v>0</v>
      </c>
      <c r="H73" s="3">
        <f>ABS(IPMT($C$64/12,18,$C$65,$C$63))</f>
        <v>0</v>
      </c>
      <c r="I73" s="3">
        <f>ABS(IPMT($C$64/12,19,$C$65,$C$63))</f>
        <v>0</v>
      </c>
      <c r="J73" s="3">
        <f>ABS(IPMT($C$64/12,20,$C$65,$C$63))</f>
        <v>0</v>
      </c>
      <c r="K73" s="3">
        <f>ABS(IPMT($C$64/12,21,$C$65,$C$63))</f>
        <v>0</v>
      </c>
      <c r="L73" s="3">
        <f>ABS(IPMT($C$64/12,22,$C$65,$C$63))</f>
        <v>0</v>
      </c>
      <c r="M73" s="3">
        <f>ABS(IPMT($C$64/12,23,$C$65,$C$63))</f>
        <v>0</v>
      </c>
      <c r="N73" s="3">
        <f>ABS(IPMT($C$64/12,24,$C$65,$C$63))</f>
        <v>0</v>
      </c>
      <c r="O73" s="3">
        <f>SUM(C73:N73)</f>
        <v>0</v>
      </c>
    </row>
    <row r="74" spans="2:15" x14ac:dyDescent="0.25">
      <c r="B74" s="2" t="s">
        <v>166</v>
      </c>
      <c r="C74" s="3">
        <f>ABS(PPMT($C$64/12,13,$C$65,$C$63))</f>
        <v>0</v>
      </c>
      <c r="D74" s="3">
        <f>ABS(PPMT($C$64/12,14,$C$65,$C$63))</f>
        <v>0</v>
      </c>
      <c r="E74" s="3">
        <f>ABS(PPMT($C$64/12,15,$C$65,$C$63))</f>
        <v>0</v>
      </c>
      <c r="F74" s="3">
        <f>ABS(PPMT($C$64/12,16,$C$65,$C$63))</f>
        <v>0</v>
      </c>
      <c r="G74" s="3">
        <f>ABS(PPMT($C$64/12,17,$C$65,$C$63))</f>
        <v>0</v>
      </c>
      <c r="H74" s="3">
        <f>ABS(PPMT($C$64/12,18,$C$65,$C$63))</f>
        <v>0</v>
      </c>
      <c r="I74" s="3">
        <f>ABS(PPMT($C$64/12,19,$C$65,$C$63))</f>
        <v>0</v>
      </c>
      <c r="J74" s="3">
        <f>ABS(PPMT($C$64/12,20,$C$65,$C$63))</f>
        <v>0</v>
      </c>
      <c r="K74" s="3">
        <f>ABS(PPMT($C$64/12,21,$C$65,$C$63))</f>
        <v>0</v>
      </c>
      <c r="L74" s="3">
        <f>ABS(PPMT($C$64/12,22,$C$65,$C$63))</f>
        <v>0</v>
      </c>
      <c r="M74" s="3">
        <f>ABS(PPMT($C$64/12,23,$C$65,$C$63))</f>
        <v>0</v>
      </c>
      <c r="N74" s="3">
        <f>ABS(PPMT($C$64/12,24,$C$65,$C$63))</f>
        <v>0</v>
      </c>
      <c r="O74" s="3">
        <f t="shared" ref="O74" si="85">SUM(C74:N74)</f>
        <v>0</v>
      </c>
    </row>
    <row r="75" spans="2:15" x14ac:dyDescent="0.25">
      <c r="B75" s="2" t="s">
        <v>167</v>
      </c>
      <c r="C75" s="3">
        <f>N71-C74</f>
        <v>0</v>
      </c>
      <c r="D75" s="3">
        <f>C75-D74</f>
        <v>0</v>
      </c>
      <c r="E75" s="3">
        <f t="shared" ref="E75" si="86">D75-E74</f>
        <v>0</v>
      </c>
      <c r="F75" s="3">
        <f t="shared" ref="F75" si="87">E75-F74</f>
        <v>0</v>
      </c>
      <c r="G75" s="3">
        <f t="shared" ref="G75" si="88">F75-G74</f>
        <v>0</v>
      </c>
      <c r="H75" s="3">
        <f t="shared" ref="H75" si="89">G75-H74</f>
        <v>0</v>
      </c>
      <c r="I75" s="3">
        <f t="shared" ref="I75" si="90">H75-I74</f>
        <v>0</v>
      </c>
      <c r="J75" s="3">
        <f t="shared" ref="J75" si="91">I75-J74</f>
        <v>0</v>
      </c>
      <c r="K75" s="3">
        <f t="shared" ref="K75" si="92">J75-K74</f>
        <v>0</v>
      </c>
      <c r="L75" s="3">
        <f t="shared" ref="L75" si="93">K75-L74</f>
        <v>0</v>
      </c>
      <c r="M75" s="3">
        <f t="shared" ref="M75" si="94">L75-M74</f>
        <v>0</v>
      </c>
      <c r="N75" s="3">
        <f t="shared" ref="N75" si="95">M75-N74</f>
        <v>0</v>
      </c>
      <c r="O75" s="3"/>
    </row>
    <row r="76" spans="2:15" x14ac:dyDescent="0.25">
      <c r="B76" s="6" t="s">
        <v>169</v>
      </c>
      <c r="C76" s="2"/>
      <c r="D76" s="2"/>
      <c r="E76" s="2"/>
      <c r="F76" s="2"/>
      <c r="G76" s="2"/>
      <c r="H76" s="2"/>
      <c r="I76" s="2"/>
      <c r="J76" s="2"/>
      <c r="K76" s="2"/>
      <c r="L76" s="2"/>
      <c r="M76" s="2"/>
      <c r="N76" s="2"/>
      <c r="O76" s="2"/>
    </row>
    <row r="77" spans="2:15" x14ac:dyDescent="0.25">
      <c r="B77" s="2" t="s">
        <v>165</v>
      </c>
      <c r="C77" s="3">
        <f>ABS(IPMT($C$64/12,25,$C$65,$C$63))</f>
        <v>0</v>
      </c>
      <c r="D77" s="3">
        <f>ABS(IPMT($C$64/12,26,$C$65,$C$63))</f>
        <v>0</v>
      </c>
      <c r="E77" s="3">
        <f>ABS(IPMT($C$64/12,27,$C$65,$C$63))</f>
        <v>0</v>
      </c>
      <c r="F77" s="3">
        <f>ABS(IPMT($C$64/12,28,$C$65,$C$63))</f>
        <v>0</v>
      </c>
      <c r="G77" s="3">
        <f>ABS(IPMT($C$64/12,29,$C$65,$C$63))</f>
        <v>0</v>
      </c>
      <c r="H77" s="3">
        <f>ABS(IPMT($C$64/12,30,$C$65,$C$63))</f>
        <v>0</v>
      </c>
      <c r="I77" s="3">
        <f>ABS(IPMT($C$64/12,31,$C$65,$C$63))</f>
        <v>0</v>
      </c>
      <c r="J77" s="3">
        <f>ABS(IPMT($C$64/12,32,$C$65,$C$63))</f>
        <v>0</v>
      </c>
      <c r="K77" s="3">
        <f>ABS(IPMT($C$64/12,33,$C$65,$C$63))</f>
        <v>0</v>
      </c>
      <c r="L77" s="3">
        <f>ABS(IPMT($C$64/12,34,$C$65,$C$63))</f>
        <v>0</v>
      </c>
      <c r="M77" s="3">
        <f>ABS(IPMT($C$64/12,35,$C$65,$C$63))</f>
        <v>0</v>
      </c>
      <c r="N77" s="3">
        <f>ABS(IPMT($C$64/12,36,$C$65,$C$63))</f>
        <v>0</v>
      </c>
      <c r="O77" s="3">
        <f>SUM(C77:N77)</f>
        <v>0</v>
      </c>
    </row>
    <row r="78" spans="2:15" x14ac:dyDescent="0.25">
      <c r="B78" s="2" t="s">
        <v>166</v>
      </c>
      <c r="C78" s="3">
        <f>ABS(PPMT($C$64/12,25,$C$65,$C$63))</f>
        <v>0</v>
      </c>
      <c r="D78" s="3">
        <f>ABS(PPMT($C$64/12,26,$C$65,$C$63))</f>
        <v>0</v>
      </c>
      <c r="E78" s="3">
        <f>ABS(PPMT($C$64/12,27,$C$65,$C$63))</f>
        <v>0</v>
      </c>
      <c r="F78" s="3">
        <f>ABS(PPMT($C$64/12,28,$C$65,$C$63))</f>
        <v>0</v>
      </c>
      <c r="G78" s="3">
        <f>ABS(PPMT($C$64/12,29,$C$65,$C$63))</f>
        <v>0</v>
      </c>
      <c r="H78" s="3">
        <f>ABS(PPMT($C$64/12,30,$C$65,$C$63))</f>
        <v>0</v>
      </c>
      <c r="I78" s="3">
        <f>ABS(PPMT($C$64/12,31,$C$65,$C$63))</f>
        <v>0</v>
      </c>
      <c r="J78" s="3">
        <f>ABS(PPMT($C$64/12,32,$C$65,$C$63))</f>
        <v>0</v>
      </c>
      <c r="K78" s="3">
        <f>ABS(PPMT($C$64/12,33,$C$65,$C$63))</f>
        <v>0</v>
      </c>
      <c r="L78" s="3">
        <f>ABS(PPMT($C$64/12,34,$C$65,$C$63))</f>
        <v>0</v>
      </c>
      <c r="M78" s="3">
        <f>ABS(PPMT($C$64/12,35,$C$65,$C$63))</f>
        <v>0</v>
      </c>
      <c r="N78" s="3">
        <f>ABS(PPMT($C$64/12,36,$C$65,$C$63))</f>
        <v>0</v>
      </c>
      <c r="O78" s="3">
        <f t="shared" ref="O78" si="96">SUM(C78:N78)</f>
        <v>0</v>
      </c>
    </row>
    <row r="79" spans="2:15" x14ac:dyDescent="0.25">
      <c r="B79" s="2" t="s">
        <v>167</v>
      </c>
      <c r="C79" s="3">
        <f>N75-C78</f>
        <v>0</v>
      </c>
      <c r="D79" s="3">
        <f>C79-D78</f>
        <v>0</v>
      </c>
      <c r="E79" s="3">
        <f t="shared" ref="E79" si="97">D79-E78</f>
        <v>0</v>
      </c>
      <c r="F79" s="3">
        <f t="shared" ref="F79" si="98">E79-F78</f>
        <v>0</v>
      </c>
      <c r="G79" s="3">
        <f t="shared" ref="G79" si="99">F79-G78</f>
        <v>0</v>
      </c>
      <c r="H79" s="3">
        <f t="shared" ref="H79" si="100">G79-H78</f>
        <v>0</v>
      </c>
      <c r="I79" s="3">
        <f t="shared" ref="I79" si="101">H79-I78</f>
        <v>0</v>
      </c>
      <c r="J79" s="3">
        <f t="shared" ref="J79" si="102">I79-J78</f>
        <v>0</v>
      </c>
      <c r="K79" s="3">
        <f t="shared" ref="K79" si="103">J79-K78</f>
        <v>0</v>
      </c>
      <c r="L79" s="3">
        <f t="shared" ref="L79" si="104">K79-L78</f>
        <v>0</v>
      </c>
      <c r="M79" s="3">
        <f t="shared" ref="M79" si="105">L79-M78</f>
        <v>0</v>
      </c>
      <c r="N79" s="3">
        <f t="shared" ref="N79" si="106">M79-N78</f>
        <v>0</v>
      </c>
      <c r="O79" s="3"/>
    </row>
    <row r="82" spans="2:15" x14ac:dyDescent="0.25">
      <c r="B82" s="67" t="s">
        <v>174</v>
      </c>
      <c r="C82" s="67"/>
    </row>
    <row r="83" spans="2:15" x14ac:dyDescent="0.25">
      <c r="B83" s="6" t="s">
        <v>160</v>
      </c>
      <c r="C83" s="3">
        <f>'Starting Point'!D38</f>
        <v>0</v>
      </c>
    </row>
    <row r="84" spans="2:15" x14ac:dyDescent="0.25">
      <c r="B84" s="6" t="s">
        <v>161</v>
      </c>
      <c r="C84" s="80">
        <f>'Starting Point'!E38</f>
        <v>0.06</v>
      </c>
    </row>
    <row r="85" spans="2:15" x14ac:dyDescent="0.25">
      <c r="B85" s="6" t="s">
        <v>162</v>
      </c>
      <c r="C85" s="2">
        <f>'Starting Point'!F38</f>
        <v>48</v>
      </c>
    </row>
    <row r="86" spans="2:15" x14ac:dyDescent="0.25">
      <c r="B86" s="79" t="s">
        <v>163</v>
      </c>
      <c r="C86" s="81">
        <f>'Starting Point'!G39</f>
        <v>0</v>
      </c>
    </row>
    <row r="87" spans="2:15" x14ac:dyDescent="0.25">
      <c r="B87" s="72"/>
      <c r="C87" s="74" t="str">
        <f>C67</f>
        <v>Month 1</v>
      </c>
      <c r="D87" s="74" t="str">
        <f t="shared" ref="D87:N87" si="107">D67</f>
        <v>Month 2</v>
      </c>
      <c r="E87" s="74" t="str">
        <f t="shared" si="107"/>
        <v>Month 3</v>
      </c>
      <c r="F87" s="74" t="str">
        <f t="shared" si="107"/>
        <v>Month 4</v>
      </c>
      <c r="G87" s="74" t="str">
        <f t="shared" si="107"/>
        <v>Month 5</v>
      </c>
      <c r="H87" s="74" t="str">
        <f t="shared" si="107"/>
        <v>Month 6</v>
      </c>
      <c r="I87" s="74" t="str">
        <f t="shared" si="107"/>
        <v>Month 7</v>
      </c>
      <c r="J87" s="74" t="str">
        <f t="shared" si="107"/>
        <v>Month 8</v>
      </c>
      <c r="K87" s="74" t="str">
        <f t="shared" si="107"/>
        <v>Month 9</v>
      </c>
      <c r="L87" s="74" t="str">
        <f t="shared" si="107"/>
        <v>Month 10</v>
      </c>
      <c r="M87" s="74" t="str">
        <f t="shared" si="107"/>
        <v>Month 11</v>
      </c>
      <c r="N87" s="74" t="str">
        <f t="shared" si="107"/>
        <v>Month 12</v>
      </c>
      <c r="O87" s="74" t="s">
        <v>170</v>
      </c>
    </row>
    <row r="88" spans="2:15" x14ac:dyDescent="0.25">
      <c r="B88" s="6" t="s">
        <v>164</v>
      </c>
      <c r="C88" s="2"/>
      <c r="D88" s="2"/>
      <c r="E88" s="2"/>
      <c r="F88" s="2"/>
      <c r="G88" s="2"/>
      <c r="H88" s="2"/>
      <c r="I88" s="2"/>
      <c r="J88" s="2"/>
      <c r="K88" s="2"/>
      <c r="L88" s="2"/>
      <c r="M88" s="2"/>
      <c r="N88" s="2"/>
      <c r="O88" s="2"/>
    </row>
    <row r="89" spans="2:15" x14ac:dyDescent="0.25">
      <c r="B89" s="2" t="s">
        <v>165</v>
      </c>
      <c r="C89" s="3">
        <f>ABS(IPMT($C$84/12,1,$C$85,$C$33))</f>
        <v>0</v>
      </c>
      <c r="D89" s="3">
        <f>ABS(IPMT($C$84/12,2,$C$85,$C$83))</f>
        <v>0</v>
      </c>
      <c r="E89" s="3">
        <f>ABS(IPMT($C$84/12,3,$C$85,$C$83))</f>
        <v>0</v>
      </c>
      <c r="F89" s="3">
        <f>ABS(IPMT($C$84/12,4,$C$85,$C$83))</f>
        <v>0</v>
      </c>
      <c r="G89" s="3">
        <f>ABS(IPMT($C$84/12,5,$C$85,$C$83))</f>
        <v>0</v>
      </c>
      <c r="H89" s="3">
        <f>ABS(IPMT($C$84/12,6,$C$85,$C$83))</f>
        <v>0</v>
      </c>
      <c r="I89" s="3">
        <f>ABS(IPMT($C$84/12,7,$C$85,$C$83))</f>
        <v>0</v>
      </c>
      <c r="J89" s="3">
        <f>ABS(IPMT($C$84/12,8,$C$85,$C$83))</f>
        <v>0</v>
      </c>
      <c r="K89" s="3">
        <f>ABS(IPMT($C$84/12,9,$C$85,$C$83))</f>
        <v>0</v>
      </c>
      <c r="L89" s="3">
        <f>ABS(IPMT($C$84/12,10,$C$85,$C$83))</f>
        <v>0</v>
      </c>
      <c r="M89" s="3">
        <f>ABS(IPMT($C$84/12,11,$C$85,$C$83))</f>
        <v>0</v>
      </c>
      <c r="N89" s="3">
        <f>ABS(IPMT($C$84/12,12,$C$85,$C$83))</f>
        <v>0</v>
      </c>
      <c r="O89" s="3">
        <f>SUM(C89:N89)</f>
        <v>0</v>
      </c>
    </row>
    <row r="90" spans="2:15" x14ac:dyDescent="0.25">
      <c r="B90" s="2" t="s">
        <v>166</v>
      </c>
      <c r="C90" s="3">
        <f>ABS(PPMT($C$84/12,1,$C$85,$C$83))</f>
        <v>0</v>
      </c>
      <c r="D90" s="3">
        <f>ABS(PPMT($C$84/12,2,$C$85,$C$83))</f>
        <v>0</v>
      </c>
      <c r="E90" s="3">
        <f>ABS(PPMT($C$84/12,3,$C$85,$C$83))</f>
        <v>0</v>
      </c>
      <c r="F90" s="3">
        <f>ABS(PPMT($C$84/12,4,$C$85,$C$83))</f>
        <v>0</v>
      </c>
      <c r="G90" s="3">
        <f>ABS(PPMT($C$84/12,5,$C$85,$C$83))</f>
        <v>0</v>
      </c>
      <c r="H90" s="3">
        <f>ABS(PPMT($C$84/12,6,$C$85,$C$83))</f>
        <v>0</v>
      </c>
      <c r="I90" s="3">
        <f>ABS(PPMT($C$84/12,7,$C$85,$C$83))</f>
        <v>0</v>
      </c>
      <c r="J90" s="3">
        <f>ABS(PPMT($C$84/12,8,$C$85,$C$83))</f>
        <v>0</v>
      </c>
      <c r="K90" s="3">
        <f>ABS(PPMT($C$84/12,9,$C$85,$C$83))</f>
        <v>0</v>
      </c>
      <c r="L90" s="3">
        <f>ABS(PPMT($C$84/12,10,$C$85,$C$83))</f>
        <v>0</v>
      </c>
      <c r="M90" s="3">
        <f>ABS(PPMT($C$84/12,11,$C$85,$C$83))</f>
        <v>0</v>
      </c>
      <c r="N90" s="3">
        <f>ABS(PPMT($C$84/12,12,$C$85,$C$83))</f>
        <v>0</v>
      </c>
      <c r="O90" s="3">
        <f t="shared" ref="O90" si="108">SUM(C90:N90)</f>
        <v>0</v>
      </c>
    </row>
    <row r="91" spans="2:15" x14ac:dyDescent="0.25">
      <c r="B91" s="2" t="s">
        <v>167</v>
      </c>
      <c r="C91" s="3">
        <f>C83-C90</f>
        <v>0</v>
      </c>
      <c r="D91" s="3">
        <f>C91-D90</f>
        <v>0</v>
      </c>
      <c r="E91" s="3">
        <f t="shared" ref="E91" si="109">D91-E90</f>
        <v>0</v>
      </c>
      <c r="F91" s="3">
        <f t="shared" ref="F91" si="110">E91-F90</f>
        <v>0</v>
      </c>
      <c r="G91" s="3">
        <f t="shared" ref="G91" si="111">F91-G90</f>
        <v>0</v>
      </c>
      <c r="H91" s="3">
        <f t="shared" ref="H91" si="112">G91-H90</f>
        <v>0</v>
      </c>
      <c r="I91" s="3">
        <f t="shared" ref="I91" si="113">H91-I90</f>
        <v>0</v>
      </c>
      <c r="J91" s="3">
        <f t="shared" ref="J91" si="114">I91-J90</f>
        <v>0</v>
      </c>
      <c r="K91" s="3">
        <f t="shared" ref="K91" si="115">J91-K90</f>
        <v>0</v>
      </c>
      <c r="L91" s="3">
        <f t="shared" ref="L91" si="116">K91-L90</f>
        <v>0</v>
      </c>
      <c r="M91" s="3">
        <f t="shared" ref="M91" si="117">L91-M90</f>
        <v>0</v>
      </c>
      <c r="N91" s="3">
        <f>M91-N90</f>
        <v>0</v>
      </c>
      <c r="O91" s="3"/>
    </row>
    <row r="92" spans="2:15" x14ac:dyDescent="0.25">
      <c r="B92" s="6" t="s">
        <v>168</v>
      </c>
      <c r="C92" s="2"/>
      <c r="D92" s="2"/>
      <c r="E92" s="2"/>
      <c r="F92" s="2"/>
      <c r="G92" s="2"/>
      <c r="H92" s="2"/>
      <c r="I92" s="2"/>
      <c r="J92" s="2"/>
      <c r="K92" s="2"/>
      <c r="L92" s="2"/>
      <c r="M92" s="2"/>
      <c r="N92" s="2"/>
      <c r="O92" s="2"/>
    </row>
    <row r="93" spans="2:15" x14ac:dyDescent="0.25">
      <c r="B93" s="2" t="s">
        <v>165</v>
      </c>
      <c r="C93" s="3">
        <f>ABS(IPMT($C$84/12,13,$C$85,$C$83))</f>
        <v>0</v>
      </c>
      <c r="D93" s="3">
        <f>ABS(IPMT($C$84/12,14,$C$85,$C$83))</f>
        <v>0</v>
      </c>
      <c r="E93" s="3">
        <f>ABS(IPMT($C$84/12,15,$C$85,$C$83))</f>
        <v>0</v>
      </c>
      <c r="F93" s="3">
        <f>ABS(IPMT($C$84/12,16,$C$85,$C$83))</f>
        <v>0</v>
      </c>
      <c r="G93" s="3">
        <f>ABS(IPMT($C$84/12,17,$C$85,$C$83))</f>
        <v>0</v>
      </c>
      <c r="H93" s="3">
        <f>ABS(IPMT($C$84/12,18,$C$85,$C$83))</f>
        <v>0</v>
      </c>
      <c r="I93" s="3">
        <f>ABS(IPMT($C$84/12,19,$C$85,$C$83))</f>
        <v>0</v>
      </c>
      <c r="J93" s="3">
        <f>ABS(IPMT($C$84/12,20,$C$85,$C$83))</f>
        <v>0</v>
      </c>
      <c r="K93" s="3">
        <f>ABS(IPMT($C$84/12,21,$C$85,$C$83))</f>
        <v>0</v>
      </c>
      <c r="L93" s="3">
        <f>ABS(IPMT($C$84/12,22,$C$85,$C$83))</f>
        <v>0</v>
      </c>
      <c r="M93" s="3">
        <f>ABS(IPMT($C$84/12,23,$C$85,$C$83))</f>
        <v>0</v>
      </c>
      <c r="N93" s="3">
        <f>ABS(IPMT($C$84/12,24,$C$85,$C$83))</f>
        <v>0</v>
      </c>
      <c r="O93" s="3">
        <f>SUM(C93:N93)</f>
        <v>0</v>
      </c>
    </row>
    <row r="94" spans="2:15" x14ac:dyDescent="0.25">
      <c r="B94" s="2" t="s">
        <v>166</v>
      </c>
      <c r="C94" s="3">
        <f>ABS(PPMT($C$84/12,13,$C$85,$C$83))</f>
        <v>0</v>
      </c>
      <c r="D94" s="3">
        <f>ABS(PPMT($C$84/12,14,$C$85,$C$83))</f>
        <v>0</v>
      </c>
      <c r="E94" s="3">
        <f>ABS(PPMT($C$84/12,15,$C$85,$C$83))</f>
        <v>0</v>
      </c>
      <c r="F94" s="3">
        <f>ABS(PPMT($C$84/12,16,$C$85,$C$83))</f>
        <v>0</v>
      </c>
      <c r="G94" s="3">
        <f>ABS(PPMT($C$84/12,17,$C$85,$C$83))</f>
        <v>0</v>
      </c>
      <c r="H94" s="3">
        <f>ABS(PPMT($C$84/12,18,$C$85,$C$83))</f>
        <v>0</v>
      </c>
      <c r="I94" s="3">
        <f>ABS(PPMT($C$84/12,19,$C$85,$C$83))</f>
        <v>0</v>
      </c>
      <c r="J94" s="3">
        <f>ABS(PPMT($C$84/12,20,$C$85,$C$83))</f>
        <v>0</v>
      </c>
      <c r="K94" s="3">
        <f>ABS(PPMT($C$84/12,21,$C$85,$C$83))</f>
        <v>0</v>
      </c>
      <c r="L94" s="3">
        <f>ABS(PPMT($C$84/12,22,$C$85,$C$83))</f>
        <v>0</v>
      </c>
      <c r="M94" s="3">
        <f>ABS(PPMT($C$84/12,23,$C$85,$C$83))</f>
        <v>0</v>
      </c>
      <c r="N94" s="3">
        <f>ABS(PPMT($C$84/12,24,$C$85,$C$83))</f>
        <v>0</v>
      </c>
      <c r="O94" s="3">
        <f t="shared" ref="O94" si="118">SUM(C94:N94)</f>
        <v>0</v>
      </c>
    </row>
    <row r="95" spans="2:15" x14ac:dyDescent="0.25">
      <c r="B95" s="2" t="s">
        <v>167</v>
      </c>
      <c r="C95" s="3">
        <f>N91-C94</f>
        <v>0</v>
      </c>
      <c r="D95" s="3">
        <f>C95-D94</f>
        <v>0</v>
      </c>
      <c r="E95" s="3">
        <f t="shared" ref="E95" si="119">D95-E94</f>
        <v>0</v>
      </c>
      <c r="F95" s="3">
        <f t="shared" ref="F95" si="120">E95-F94</f>
        <v>0</v>
      </c>
      <c r="G95" s="3">
        <f t="shared" ref="G95" si="121">F95-G94</f>
        <v>0</v>
      </c>
      <c r="H95" s="3">
        <f t="shared" ref="H95" si="122">G95-H94</f>
        <v>0</v>
      </c>
      <c r="I95" s="3">
        <f t="shared" ref="I95" si="123">H95-I94</f>
        <v>0</v>
      </c>
      <c r="J95" s="3">
        <f t="shared" ref="J95" si="124">I95-J94</f>
        <v>0</v>
      </c>
      <c r="K95" s="3">
        <f t="shared" ref="K95" si="125">J95-K94</f>
        <v>0</v>
      </c>
      <c r="L95" s="3">
        <f t="shared" ref="L95" si="126">K95-L94</f>
        <v>0</v>
      </c>
      <c r="M95" s="3">
        <f t="shared" ref="M95" si="127">L95-M94</f>
        <v>0</v>
      </c>
      <c r="N95" s="3">
        <f t="shared" ref="N95" si="128">M95-N94</f>
        <v>0</v>
      </c>
      <c r="O95" s="3"/>
    </row>
    <row r="96" spans="2:15" x14ac:dyDescent="0.25">
      <c r="B96" s="6" t="s">
        <v>169</v>
      </c>
      <c r="C96" s="2"/>
      <c r="D96" s="2"/>
      <c r="E96" s="2"/>
      <c r="F96" s="2"/>
      <c r="G96" s="2"/>
      <c r="H96" s="2"/>
      <c r="I96" s="2"/>
      <c r="J96" s="2"/>
      <c r="K96" s="2"/>
      <c r="L96" s="2"/>
      <c r="M96" s="2"/>
      <c r="N96" s="2"/>
      <c r="O96" s="2"/>
    </row>
    <row r="97" spans="2:15" x14ac:dyDescent="0.25">
      <c r="B97" s="2" t="s">
        <v>165</v>
      </c>
      <c r="C97" s="3">
        <f>ABS(IPMT($C$84/12,25,$C$85,$C$83))</f>
        <v>0</v>
      </c>
      <c r="D97" s="3">
        <f>ABS(IPMT($C$84/12,26,$C$85,$C$83))</f>
        <v>0</v>
      </c>
      <c r="E97" s="3">
        <f>ABS(IPMT($C$84/12,27,$C$85,$C$83))</f>
        <v>0</v>
      </c>
      <c r="F97" s="3">
        <f>ABS(IPMT($C$84/12,28,$C$85,$C$83))</f>
        <v>0</v>
      </c>
      <c r="G97" s="3">
        <f>ABS(IPMT($C$84/12,29,$C$85,$C$83))</f>
        <v>0</v>
      </c>
      <c r="H97" s="3">
        <f>ABS(IPMT($C$84/12,30,$C$85,$C$83))</f>
        <v>0</v>
      </c>
      <c r="I97" s="3">
        <f>ABS(IPMT($C$84/12,31,$C$85,$C$83))</f>
        <v>0</v>
      </c>
      <c r="J97" s="3">
        <f>ABS(IPMT($C$84/12,32,$C$85,$C$83))</f>
        <v>0</v>
      </c>
      <c r="K97" s="3">
        <f>ABS(IPMT($C$84/12,33,$C$85,$C$83))</f>
        <v>0</v>
      </c>
      <c r="L97" s="3">
        <f>ABS(IPMT($C$84/12,34,$C$85,$C$83))</f>
        <v>0</v>
      </c>
      <c r="M97" s="3">
        <f>ABS(IPMT($C$84/12,35,$C$85,$C$83))</f>
        <v>0</v>
      </c>
      <c r="N97" s="3">
        <f>ABS(IPMT($C$84/12,36,$C$85,$C$83))</f>
        <v>0</v>
      </c>
      <c r="O97" s="3">
        <f>SUM(C97:N97)</f>
        <v>0</v>
      </c>
    </row>
    <row r="98" spans="2:15" x14ac:dyDescent="0.25">
      <c r="B98" s="2" t="s">
        <v>166</v>
      </c>
      <c r="C98" s="3">
        <f>ABS(PPMT($C$84/12,25,$C$85,$C$83))</f>
        <v>0</v>
      </c>
      <c r="D98" s="3">
        <f>ABS(PPMT($C$84/12,26,$C$85,$C$83))</f>
        <v>0</v>
      </c>
      <c r="E98" s="3">
        <f>ABS(PPMT($C$84/12,27,$C$85,$C$83))</f>
        <v>0</v>
      </c>
      <c r="F98" s="3">
        <f>ABS(PPMT($C$84/12,28,$C$85,$C$83))</f>
        <v>0</v>
      </c>
      <c r="G98" s="3">
        <f>ABS(PPMT($C$84/12,29,$C$85,$C$83))</f>
        <v>0</v>
      </c>
      <c r="H98" s="3">
        <f>ABS(PPMT($C$84/12,30,$C$85,$C$83))</f>
        <v>0</v>
      </c>
      <c r="I98" s="3">
        <f>ABS(PPMT($C$84/12,31,$C$85,$C$83))</f>
        <v>0</v>
      </c>
      <c r="J98" s="3">
        <f>ABS(PPMT($C$84/12,32,$C$85,$C$83))</f>
        <v>0</v>
      </c>
      <c r="K98" s="3">
        <f>ABS(PPMT($C$84/12,33,$C$85,$C$83))</f>
        <v>0</v>
      </c>
      <c r="L98" s="3">
        <f>ABS(PPMT($C$84/12,34,$C$85,$C$83))</f>
        <v>0</v>
      </c>
      <c r="M98" s="3">
        <f>ABS(PPMT($C$84/12,35,$C$85,$C$83))</f>
        <v>0</v>
      </c>
      <c r="N98" s="3">
        <f>ABS(PPMT($C$84/12,36,$C$85,$C$83))</f>
        <v>0</v>
      </c>
      <c r="O98" s="3">
        <f t="shared" ref="O98" si="129">SUM(C98:N98)</f>
        <v>0</v>
      </c>
    </row>
    <row r="99" spans="2:15" x14ac:dyDescent="0.25">
      <c r="B99" s="2" t="s">
        <v>167</v>
      </c>
      <c r="C99" s="3">
        <f>N95-C98</f>
        <v>0</v>
      </c>
      <c r="D99" s="3">
        <f>C99-D98</f>
        <v>0</v>
      </c>
      <c r="E99" s="3">
        <f t="shared" ref="E99" si="130">D99-E98</f>
        <v>0</v>
      </c>
      <c r="F99" s="3">
        <f t="shared" ref="F99" si="131">E99-F98</f>
        <v>0</v>
      </c>
      <c r="G99" s="3">
        <f t="shared" ref="G99" si="132">F99-G98</f>
        <v>0</v>
      </c>
      <c r="H99" s="3">
        <f t="shared" ref="H99" si="133">G99-H98</f>
        <v>0</v>
      </c>
      <c r="I99" s="3">
        <f t="shared" ref="I99" si="134">H99-I98</f>
        <v>0</v>
      </c>
      <c r="J99" s="3">
        <f t="shared" ref="J99" si="135">I99-J98</f>
        <v>0</v>
      </c>
      <c r="K99" s="3">
        <f t="shared" ref="K99" si="136">J99-K98</f>
        <v>0</v>
      </c>
      <c r="L99" s="3">
        <f t="shared" ref="L99" si="137">K99-L98</f>
        <v>0</v>
      </c>
      <c r="M99" s="3">
        <f t="shared" ref="M99" si="138">L99-M98</f>
        <v>0</v>
      </c>
      <c r="N99" s="3">
        <f t="shared" ref="N99" si="139">M99-N98</f>
        <v>0</v>
      </c>
      <c r="O99" s="3"/>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9"/>
  <sheetViews>
    <sheetView workbookViewId="0">
      <selection activeCell="K35" sqref="K35"/>
    </sheetView>
  </sheetViews>
  <sheetFormatPr defaultRowHeight="15" x14ac:dyDescent="0.25"/>
  <cols>
    <col min="2" max="2" width="30.42578125" customWidth="1"/>
    <col min="3" max="3" width="18.28515625" customWidth="1"/>
    <col min="4" max="4" width="22.5703125" customWidth="1"/>
    <col min="5" max="5" width="9.5703125" bestFit="1" customWidth="1"/>
    <col min="6" max="6" width="15" bestFit="1" customWidth="1"/>
    <col min="7" max="7" width="17.85546875" bestFit="1" customWidth="1"/>
    <col min="8" max="8" width="18.28515625" customWidth="1"/>
  </cols>
  <sheetData>
    <row r="2" spans="2:5" x14ac:dyDescent="0.25">
      <c r="B2" s="1" t="s">
        <v>48</v>
      </c>
    </row>
    <row r="3" spans="2:5" x14ac:dyDescent="0.25">
      <c r="B3" s="1" t="s">
        <v>54</v>
      </c>
      <c r="C3" s="1" t="s">
        <v>55</v>
      </c>
    </row>
    <row r="4" spans="2:5" x14ac:dyDescent="0.25">
      <c r="B4" s="23" t="str">
        <f>IF(ISBLANK('Basic Information'!C4),"Owner",'Basic Information'!C4)</f>
        <v>Owner</v>
      </c>
      <c r="C4" t="str">
        <f>IF(ISBLANK('Basic Information'!C5),"Company",'Basic Information'!C5)</f>
        <v>Company</v>
      </c>
    </row>
    <row r="6" spans="2:5" ht="15.75" thickBot="1" x14ac:dyDescent="0.3">
      <c r="B6" s="5" t="s">
        <v>0</v>
      </c>
      <c r="C6" s="5" t="s">
        <v>1</v>
      </c>
      <c r="D6" s="156" t="s">
        <v>2</v>
      </c>
      <c r="E6" s="156"/>
    </row>
    <row r="7" spans="2:5" x14ac:dyDescent="0.25">
      <c r="B7" s="6" t="s">
        <v>3</v>
      </c>
      <c r="C7" s="104"/>
      <c r="D7" s="157"/>
      <c r="E7" s="157"/>
    </row>
    <row r="8" spans="2:5" x14ac:dyDescent="0.25">
      <c r="B8" s="6" t="s">
        <v>4</v>
      </c>
      <c r="C8" s="104"/>
      <c r="D8" s="157"/>
      <c r="E8" s="157"/>
    </row>
    <row r="9" spans="2:5" x14ac:dyDescent="0.25">
      <c r="B9" s="6" t="s">
        <v>5</v>
      </c>
      <c r="C9" s="104"/>
      <c r="D9" s="157"/>
      <c r="E9" s="157"/>
    </row>
    <row r="10" spans="2:5" x14ac:dyDescent="0.25">
      <c r="B10" s="6" t="s">
        <v>6</v>
      </c>
      <c r="C10" s="104"/>
      <c r="D10" s="157"/>
      <c r="E10" s="157"/>
    </row>
    <row r="11" spans="2:5" x14ac:dyDescent="0.25">
      <c r="B11" s="6" t="s">
        <v>7</v>
      </c>
      <c r="C11" s="104"/>
      <c r="D11" s="157"/>
      <c r="E11" s="157"/>
    </row>
    <row r="12" spans="2:5" x14ac:dyDescent="0.25">
      <c r="B12" s="6" t="s">
        <v>8</v>
      </c>
      <c r="C12" s="104"/>
      <c r="D12" s="157"/>
      <c r="E12" s="157"/>
    </row>
    <row r="13" spans="2:5" x14ac:dyDescent="0.25">
      <c r="B13" s="6" t="s">
        <v>9</v>
      </c>
      <c r="C13" s="104"/>
      <c r="D13" s="157"/>
      <c r="E13" s="157"/>
    </row>
    <row r="14" spans="2:5" x14ac:dyDescent="0.25">
      <c r="B14" s="6" t="s">
        <v>10</v>
      </c>
      <c r="C14" s="18">
        <f>SUM(C7:C13)</f>
        <v>0</v>
      </c>
      <c r="D14" s="157"/>
      <c r="E14" s="157"/>
    </row>
    <row r="16" spans="2:5" ht="15.75" thickBot="1" x14ac:dyDescent="0.3">
      <c r="B16" s="7" t="s">
        <v>11</v>
      </c>
      <c r="C16" s="7" t="s">
        <v>1</v>
      </c>
      <c r="D16" s="158" t="s">
        <v>2</v>
      </c>
      <c r="E16" s="158"/>
    </row>
    <row r="17" spans="2:8" x14ac:dyDescent="0.25">
      <c r="B17" s="6" t="s">
        <v>12</v>
      </c>
      <c r="C17" s="104"/>
      <c r="D17" s="157"/>
      <c r="E17" s="157"/>
    </row>
    <row r="18" spans="2:8" x14ac:dyDescent="0.25">
      <c r="B18" s="6" t="s">
        <v>13</v>
      </c>
      <c r="C18" s="104"/>
      <c r="D18" s="157"/>
      <c r="E18" s="157"/>
    </row>
    <row r="19" spans="2:8" x14ac:dyDescent="0.25">
      <c r="B19" s="6" t="s">
        <v>14</v>
      </c>
      <c r="C19" s="104"/>
      <c r="D19" s="157"/>
      <c r="E19" s="157"/>
    </row>
    <row r="20" spans="2:8" x14ac:dyDescent="0.25">
      <c r="B20" s="6" t="s">
        <v>15</v>
      </c>
      <c r="C20" s="104"/>
      <c r="D20" s="157"/>
      <c r="E20" s="157"/>
    </row>
    <row r="21" spans="2:8" x14ac:dyDescent="0.25">
      <c r="B21" s="6" t="s">
        <v>16</v>
      </c>
      <c r="C21" s="104"/>
      <c r="D21" s="157"/>
      <c r="E21" s="157"/>
    </row>
    <row r="22" spans="2:8" x14ac:dyDescent="0.25">
      <c r="B22" s="6" t="s">
        <v>17</v>
      </c>
      <c r="C22" s="104"/>
      <c r="D22" s="157"/>
      <c r="E22" s="157"/>
    </row>
    <row r="23" spans="2:8" x14ac:dyDescent="0.25">
      <c r="B23" s="6" t="s">
        <v>18</v>
      </c>
      <c r="C23" s="104"/>
      <c r="D23" s="157"/>
      <c r="E23" s="157"/>
    </row>
    <row r="24" spans="2:8" x14ac:dyDescent="0.25">
      <c r="B24" s="6" t="s">
        <v>19</v>
      </c>
      <c r="C24" s="104"/>
      <c r="D24" s="157"/>
      <c r="E24" s="157"/>
    </row>
    <row r="25" spans="2:8" x14ac:dyDescent="0.25">
      <c r="B25" s="6" t="s">
        <v>20</v>
      </c>
      <c r="C25" s="104"/>
      <c r="D25" s="157"/>
      <c r="E25" s="157"/>
    </row>
    <row r="26" spans="2:8" x14ac:dyDescent="0.25">
      <c r="B26" s="6" t="s">
        <v>21</v>
      </c>
      <c r="C26" s="104"/>
      <c r="D26" s="157"/>
      <c r="E26" s="157"/>
    </row>
    <row r="27" spans="2:8" x14ac:dyDescent="0.25">
      <c r="B27" s="6" t="s">
        <v>22</v>
      </c>
      <c r="C27" s="18">
        <f>SUM(C17:C26)</f>
        <v>0</v>
      </c>
      <c r="D27" s="157"/>
      <c r="E27" s="157"/>
    </row>
    <row r="29" spans="2:8" x14ac:dyDescent="0.25">
      <c r="B29" s="16" t="s">
        <v>23</v>
      </c>
      <c r="C29" s="22">
        <f>C14+C27</f>
        <v>0</v>
      </c>
    </row>
    <row r="31" spans="2:8" ht="15.75" thickBot="1" x14ac:dyDescent="0.3">
      <c r="B31" s="10" t="s">
        <v>24</v>
      </c>
      <c r="C31" s="5" t="s">
        <v>25</v>
      </c>
      <c r="D31" s="5" t="s">
        <v>26</v>
      </c>
      <c r="E31" s="5" t="s">
        <v>27</v>
      </c>
      <c r="F31" s="5" t="s">
        <v>28</v>
      </c>
      <c r="G31" s="5" t="s">
        <v>29</v>
      </c>
      <c r="H31" s="5" t="s">
        <v>2</v>
      </c>
    </row>
    <row r="32" spans="2:8" x14ac:dyDescent="0.25">
      <c r="B32" s="9" t="s">
        <v>30</v>
      </c>
      <c r="C32" s="11">
        <f>IF($C$29=0,0,D32/$C$29)</f>
        <v>0</v>
      </c>
      <c r="D32" s="111"/>
      <c r="E32" s="4"/>
      <c r="F32" s="4"/>
      <c r="G32" s="4"/>
      <c r="H32" s="110"/>
    </row>
    <row r="33" spans="2:8" x14ac:dyDescent="0.25">
      <c r="B33" s="6" t="s">
        <v>31</v>
      </c>
      <c r="C33" s="11">
        <f>IF($C$29=0,0,D33/$C$29)</f>
        <v>0</v>
      </c>
      <c r="D33" s="104"/>
      <c r="E33" s="2"/>
      <c r="F33" s="2"/>
      <c r="G33" s="2"/>
      <c r="H33" s="107"/>
    </row>
    <row r="34" spans="2:8" x14ac:dyDescent="0.25">
      <c r="B34" s="6" t="s">
        <v>32</v>
      </c>
      <c r="C34" s="11"/>
      <c r="D34" s="127"/>
      <c r="E34" s="2"/>
      <c r="F34" s="2"/>
      <c r="G34" s="2"/>
      <c r="H34" s="107"/>
    </row>
    <row r="35" spans="2:8" x14ac:dyDescent="0.25">
      <c r="B35" s="6" t="s">
        <v>33</v>
      </c>
      <c r="C35" s="11">
        <f t="shared" ref="C35:C40" si="0">IF($C$29=0,0,D35/$C$29)</f>
        <v>0</v>
      </c>
      <c r="D35" s="104"/>
      <c r="E35" s="108">
        <v>0.09</v>
      </c>
      <c r="F35" s="109">
        <v>84</v>
      </c>
      <c r="G35" s="13">
        <f>PMT(E35/12,F35,-D35)</f>
        <v>0</v>
      </c>
      <c r="H35" s="107"/>
    </row>
    <row r="36" spans="2:8" x14ac:dyDescent="0.25">
      <c r="B36" s="6" t="s">
        <v>34</v>
      </c>
      <c r="C36" s="11">
        <f t="shared" si="0"/>
        <v>0</v>
      </c>
      <c r="D36" s="104"/>
      <c r="E36" s="108">
        <v>0.05</v>
      </c>
      <c r="F36" s="109">
        <v>360</v>
      </c>
      <c r="G36" s="13">
        <f t="shared" ref="G36:G39" si="1">PMT(E36/12,F36,-D36)</f>
        <v>0</v>
      </c>
      <c r="H36" s="107"/>
    </row>
    <row r="37" spans="2:8" x14ac:dyDescent="0.25">
      <c r="B37" s="6" t="s">
        <v>35</v>
      </c>
      <c r="C37" s="11">
        <f t="shared" si="0"/>
        <v>0</v>
      </c>
      <c r="D37" s="104"/>
      <c r="E37" s="108">
        <v>7.0000000000000007E-2</v>
      </c>
      <c r="F37" s="109">
        <v>60</v>
      </c>
      <c r="G37" s="13">
        <f t="shared" si="1"/>
        <v>0</v>
      </c>
      <c r="H37" s="107"/>
    </row>
    <row r="38" spans="2:8" x14ac:dyDescent="0.25">
      <c r="B38" s="6" t="s">
        <v>36</v>
      </c>
      <c r="C38" s="11">
        <f t="shared" si="0"/>
        <v>0</v>
      </c>
      <c r="D38" s="104"/>
      <c r="E38" s="108">
        <v>0.06</v>
      </c>
      <c r="F38" s="109">
        <v>48</v>
      </c>
      <c r="G38" s="13">
        <f t="shared" si="1"/>
        <v>0</v>
      </c>
      <c r="H38" s="107"/>
    </row>
    <row r="39" spans="2:8" x14ac:dyDescent="0.25">
      <c r="B39" s="6" t="s">
        <v>37</v>
      </c>
      <c r="C39" s="11">
        <f t="shared" si="0"/>
        <v>0</v>
      </c>
      <c r="D39" s="104"/>
      <c r="E39" s="108">
        <v>0.05</v>
      </c>
      <c r="F39" s="109">
        <v>36</v>
      </c>
      <c r="G39" s="13">
        <f t="shared" si="1"/>
        <v>0</v>
      </c>
      <c r="H39" s="107"/>
    </row>
    <row r="40" spans="2:8" x14ac:dyDescent="0.25">
      <c r="B40" s="6" t="s">
        <v>38</v>
      </c>
      <c r="C40" s="11">
        <f t="shared" si="0"/>
        <v>0</v>
      </c>
      <c r="D40" s="18">
        <f>SUM(D32:D39)</f>
        <v>0</v>
      </c>
      <c r="E40" s="159" t="s">
        <v>40</v>
      </c>
      <c r="F40" s="160"/>
      <c r="G40" s="13"/>
      <c r="H40" s="107"/>
    </row>
    <row r="41" spans="2:8" x14ac:dyDescent="0.25">
      <c r="B41" s="6" t="s">
        <v>39</v>
      </c>
      <c r="C41" s="2"/>
      <c r="D41" s="21">
        <f>C29-D40</f>
        <v>0</v>
      </c>
      <c r="E41" s="161" t="str">
        <f>IF(D41&gt;0,"You require more funding (Not Balanced)",IF(D41&lt;0,"Your funding exceeds your needs (Not Balanced)","You are fully funded (Balanced)"))</f>
        <v>You are fully funded (Balanced)</v>
      </c>
      <c r="F41" s="162"/>
      <c r="G41" s="163"/>
      <c r="H41" s="107"/>
    </row>
    <row r="43" spans="2:8" ht="15.75" thickBot="1" x14ac:dyDescent="0.3">
      <c r="B43" s="164" t="s">
        <v>41</v>
      </c>
      <c r="C43" s="164"/>
    </row>
    <row r="44" spans="2:8" x14ac:dyDescent="0.25">
      <c r="B44" s="19" t="s">
        <v>42</v>
      </c>
      <c r="C44" s="20">
        <v>0</v>
      </c>
    </row>
    <row r="45" spans="2:8" x14ac:dyDescent="0.25">
      <c r="B45" s="17" t="s">
        <v>43</v>
      </c>
      <c r="C45" s="3">
        <v>0</v>
      </c>
    </row>
    <row r="46" spans="2:8" x14ac:dyDescent="0.25">
      <c r="B46" s="17" t="s">
        <v>44</v>
      </c>
      <c r="C46" s="3">
        <v>0</v>
      </c>
    </row>
    <row r="47" spans="2:8" x14ac:dyDescent="0.25">
      <c r="B47" s="17" t="s">
        <v>45</v>
      </c>
      <c r="C47" s="3">
        <v>0</v>
      </c>
    </row>
    <row r="48" spans="2:8" x14ac:dyDescent="0.25">
      <c r="B48" s="17" t="s">
        <v>46</v>
      </c>
      <c r="C48" s="3">
        <v>0</v>
      </c>
    </row>
    <row r="49" spans="2:3" x14ac:dyDescent="0.25">
      <c r="B49" s="6" t="s">
        <v>47</v>
      </c>
      <c r="C49" s="18">
        <f>C44+C45+C46-C47-C48</f>
        <v>0</v>
      </c>
    </row>
  </sheetData>
  <mergeCells count="24">
    <mergeCell ref="E40:F40"/>
    <mergeCell ref="E41:G41"/>
    <mergeCell ref="B43:C43"/>
    <mergeCell ref="D22:E22"/>
    <mergeCell ref="D23:E23"/>
    <mergeCell ref="D24:E24"/>
    <mergeCell ref="D25:E25"/>
    <mergeCell ref="D26:E26"/>
    <mergeCell ref="D27:E27"/>
    <mergeCell ref="D11:E11"/>
    <mergeCell ref="D12:E12"/>
    <mergeCell ref="D13:E13"/>
    <mergeCell ref="D14:E14"/>
    <mergeCell ref="D16:E16"/>
    <mergeCell ref="D17:E17"/>
    <mergeCell ref="D18:E18"/>
    <mergeCell ref="D19:E19"/>
    <mergeCell ref="D20:E20"/>
    <mergeCell ref="D21:E21"/>
    <mergeCell ref="D6:E6"/>
    <mergeCell ref="D7:E7"/>
    <mergeCell ref="D8:E8"/>
    <mergeCell ref="D9:E9"/>
    <mergeCell ref="D10:E1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25"/>
  <sheetViews>
    <sheetView zoomScale="70" zoomScaleNormal="70" workbookViewId="0">
      <selection activeCell="D28" sqref="D28"/>
    </sheetView>
  </sheetViews>
  <sheetFormatPr defaultRowHeight="15" x14ac:dyDescent="0.25"/>
  <cols>
    <col min="1" max="1" width="33.140625" bestFit="1" customWidth="1"/>
    <col min="2" max="2" width="18.140625" customWidth="1"/>
    <col min="3" max="3" width="19.7109375" customWidth="1"/>
    <col min="4" max="4" width="15.42578125" customWidth="1"/>
    <col min="5" max="5" width="15.140625" customWidth="1"/>
    <col min="6" max="6" width="10.42578125" customWidth="1"/>
    <col min="7" max="7" width="10.28515625" customWidth="1"/>
    <col min="14" max="14" width="10.85546875" bestFit="1" customWidth="1"/>
    <col min="16" max="16" width="10.42578125" bestFit="1" customWidth="1"/>
    <col min="17" max="17" width="10.140625" bestFit="1" customWidth="1"/>
    <col min="18" max="18" width="13.140625" bestFit="1" customWidth="1"/>
  </cols>
  <sheetData>
    <row r="2" spans="1:18" x14ac:dyDescent="0.25">
      <c r="B2" s="1" t="s">
        <v>56</v>
      </c>
    </row>
    <row r="4" spans="1:18" x14ac:dyDescent="0.25">
      <c r="B4" s="1" t="s">
        <v>54</v>
      </c>
      <c r="C4" s="1" t="s">
        <v>55</v>
      </c>
    </row>
    <row r="5" spans="1:18" x14ac:dyDescent="0.25">
      <c r="B5" t="str">
        <f>IF(ISBLANK('Basic Information'!C4),"Owner",'Basic Information'!C4)</f>
        <v>Owner</v>
      </c>
      <c r="C5" t="str">
        <f>IF(ISBLANK('Basic Information'!C5),"Company",'Basic Information'!C5)</f>
        <v>Company</v>
      </c>
    </row>
    <row r="7" spans="1:18" ht="51.75" customHeight="1" thickBot="1" x14ac:dyDescent="0.3">
      <c r="A7" s="27" t="s">
        <v>57</v>
      </c>
      <c r="B7" s="27" t="s">
        <v>63</v>
      </c>
      <c r="C7" s="28" t="s">
        <v>66</v>
      </c>
      <c r="D7" s="28" t="s">
        <v>64</v>
      </c>
      <c r="E7" s="28" t="s">
        <v>65</v>
      </c>
      <c r="F7" s="27" t="str">
        <f>IF('Basic Information'!$B$10&gt;0,CHOOSE('Basic Information'!$B$10,"January","February","March","April","May","June","July","August","September","October","November","December"),"Month 1")</f>
        <v>Month 1</v>
      </c>
      <c r="G7" s="27" t="str">
        <f>IF('Basic Information'!$B$10+1&gt;12,CHOOSE('Basic Information'!$B$10+1-12,"January","February","March","April","May","June","July","August","September","October","November","December"),IF('Basic Information'!$B$10&lt;0,"Month 2",(CHOOSE('Basic Information'!$B$10+1,"January","February","March","April","May","June","July","August","September","October","November","December"))))</f>
        <v>Month 2</v>
      </c>
      <c r="H7" s="27" t="str">
        <f>IF('Basic Information'!$B$10+2&gt;12,CHOOSE('Basic Information'!$B$10+2-12,"January","February","March","April","May","June","July","August","September","October","November","December"),IF('Basic Information'!$B$10&lt;0,"Month 3",CHOOSE('Basic Information'!$B$10+2,"January","February","March","April","May","June","July","August","September","October","November","December")))</f>
        <v>Month 3</v>
      </c>
      <c r="I7" s="27" t="str">
        <f>IF('Basic Information'!$B$10+3&gt;12,CHOOSE('Basic Information'!$B$10+3-12,"January","February","March","April","May","June","July","August","September","October","November","December"),IF('Basic Information'!$B$10&lt;0,"Month 4",CHOOSE('Basic Information'!$B$10+3,"January","February","March","April","May","June","July","August","September","October","November","December")))</f>
        <v>Month 4</v>
      </c>
      <c r="J7" s="27" t="str">
        <f>IF('Basic Information'!$B$10+4&gt;12,CHOOSE('Basic Information'!$B$10+4-12,"January","February","March","April","May","June","July","August","September","October","November","December"),IF('Basic Information'!$B$10&lt;0,"Month 5",CHOOSE('Basic Information'!$B$10+4,"January","February","March","April","May","June","July","August","September","October","November","December")))</f>
        <v>Month 5</v>
      </c>
      <c r="K7" s="27" t="str">
        <f>IF('Basic Information'!$B$10+5&gt;12,CHOOSE('Basic Information'!$B$10+5-12,"January","February","March","April","May","June","July","August","September","October","November","December"),IF('Basic Information'!$B$10&lt;0,"Month 6",CHOOSE('Basic Information'!$B$10+5,"January","February","March","April","May","June","July","August","September","October","November","December")))</f>
        <v>Month 6</v>
      </c>
      <c r="L7" s="27" t="str">
        <f>IF('Basic Information'!$B$10+6&gt;12,CHOOSE('Basic Information'!$B$10+6-12,"January","February","March","April","May","June","July","August","September","October","November","December"),IF('Basic Information'!$B$10&lt;0,"Month 7",CHOOSE('Basic Information'!$B$10+6,"January","February","March","April","May","June","July","August","September","October","November","December")))</f>
        <v>Month 7</v>
      </c>
      <c r="M7" s="27" t="str">
        <f>IF('Basic Information'!$B$10+7&gt;12,CHOOSE('Basic Information'!$B$10+7-12,"January","February","March","April","May","June","July","August","September","October","November","December"),IF('Basic Information'!$B$10&lt;0,"Month 8",CHOOSE('Basic Information'!$B$10+7,"January","February","March","April","May","June","July","August","September","October","November","December")))</f>
        <v>Month 8</v>
      </c>
      <c r="N7" s="27" t="str">
        <f>IF('Basic Information'!$B$10+8&gt;12,CHOOSE('Basic Information'!$B$10+8-12,"January","February","March","April","May","June","July","August","September","October","November","December"),IF('Basic Information'!$B$10&lt;0,"Month 9",CHOOSE('Basic Information'!$B$10+8,"January","February","March","April","May","June","July","August","September","October","November","December")))</f>
        <v>Month 9</v>
      </c>
      <c r="O7" s="27" t="str">
        <f>IF('Basic Information'!$B$10+9&gt;12,CHOOSE('Basic Information'!$B$10+9-12,"January","February","March","April","May","June","July","August","September","October","November","December"),IF('Basic Information'!$B$10&lt;0,"Month 10",CHOOSE('Basic Information'!$B$10+9,"January","February","March","April","May","June","July","August","September","October","November","December")))</f>
        <v>Month 10</v>
      </c>
      <c r="P7" s="27" t="str">
        <f>IF('Basic Information'!$B$10+10&gt;12,CHOOSE('Basic Information'!$B$10+10-12,"January","February","March","April","May","June","July","August","September","October","November","December"),IF('Basic Information'!$B$10&lt;0,"Month 11",CHOOSE('Basic Information'!$B$10+10,"January","February","March","April","May","June","July","August","September","October","November","December")))</f>
        <v>Month 11</v>
      </c>
      <c r="Q7" s="27" t="str">
        <f>IF('Basic Information'!$B$10+11&gt;12,CHOOSE('Basic Information'!$B$10+11-12,"January","February","March","April","May","June","July","August","September","October","November","December"),IF('Basic Information'!$B$10&lt;0,"Month 12",CHOOSE('Basic Information'!$B$10+11,"January","February","March","April","May","June","July","August","September","October","November","December")))</f>
        <v>Month 12</v>
      </c>
      <c r="R7" s="29" t="s">
        <v>86</v>
      </c>
    </row>
    <row r="8" spans="1:18" x14ac:dyDescent="0.25">
      <c r="A8" s="4" t="s">
        <v>58</v>
      </c>
      <c r="B8" s="105"/>
      <c r="C8" s="111"/>
      <c r="D8" s="105"/>
      <c r="E8" s="20">
        <f>((B8*C8*D8)*52)/12</f>
        <v>0</v>
      </c>
      <c r="F8" s="112">
        <f>E8</f>
        <v>0</v>
      </c>
      <c r="G8" s="112">
        <f t="shared" ref="G8:Q8" si="0">F8</f>
        <v>0</v>
      </c>
      <c r="H8" s="112">
        <f t="shared" si="0"/>
        <v>0</v>
      </c>
      <c r="I8" s="112">
        <f t="shared" si="0"/>
        <v>0</v>
      </c>
      <c r="J8" s="112">
        <f t="shared" si="0"/>
        <v>0</v>
      </c>
      <c r="K8" s="112">
        <f t="shared" si="0"/>
        <v>0</v>
      </c>
      <c r="L8" s="112">
        <f t="shared" si="0"/>
        <v>0</v>
      </c>
      <c r="M8" s="112">
        <f t="shared" si="0"/>
        <v>0</v>
      </c>
      <c r="N8" s="112">
        <f t="shared" si="0"/>
        <v>0</v>
      </c>
      <c r="O8" s="112">
        <f t="shared" si="0"/>
        <v>0</v>
      </c>
      <c r="P8" s="112">
        <f t="shared" si="0"/>
        <v>0</v>
      </c>
      <c r="Q8" s="112">
        <f t="shared" si="0"/>
        <v>0</v>
      </c>
      <c r="R8" s="14">
        <f>SUM(F8:Q8)</f>
        <v>0</v>
      </c>
    </row>
    <row r="9" spans="1:18" x14ac:dyDescent="0.25">
      <c r="A9" s="2" t="s">
        <v>59</v>
      </c>
      <c r="B9" s="106"/>
      <c r="C9" s="104"/>
      <c r="D9" s="106"/>
      <c r="E9" s="3">
        <f t="shared" ref="E9:E11" si="1">((B9*C9*D9)*52)/12</f>
        <v>0</v>
      </c>
      <c r="F9" s="113">
        <f t="shared" ref="F9:Q12" si="2">E9</f>
        <v>0</v>
      </c>
      <c r="G9" s="113">
        <f t="shared" si="2"/>
        <v>0</v>
      </c>
      <c r="H9" s="113">
        <f t="shared" si="2"/>
        <v>0</v>
      </c>
      <c r="I9" s="113">
        <f t="shared" si="2"/>
        <v>0</v>
      </c>
      <c r="J9" s="113">
        <f t="shared" si="2"/>
        <v>0</v>
      </c>
      <c r="K9" s="113">
        <f t="shared" si="2"/>
        <v>0</v>
      </c>
      <c r="L9" s="113">
        <f t="shared" si="2"/>
        <v>0</v>
      </c>
      <c r="M9" s="113">
        <f t="shared" si="2"/>
        <v>0</v>
      </c>
      <c r="N9" s="113">
        <f t="shared" si="2"/>
        <v>0</v>
      </c>
      <c r="O9" s="113">
        <f t="shared" si="2"/>
        <v>0</v>
      </c>
      <c r="P9" s="113">
        <f t="shared" si="2"/>
        <v>0</v>
      </c>
      <c r="Q9" s="113">
        <f t="shared" si="2"/>
        <v>0</v>
      </c>
      <c r="R9" s="14">
        <f t="shared" ref="R9:R12" si="3">SUM(F9:Q9)</f>
        <v>0</v>
      </c>
    </row>
    <row r="10" spans="1:18" x14ac:dyDescent="0.25">
      <c r="A10" s="2" t="s">
        <v>60</v>
      </c>
      <c r="B10" s="106"/>
      <c r="C10" s="104"/>
      <c r="D10" s="106"/>
      <c r="E10" s="3">
        <f t="shared" si="1"/>
        <v>0</v>
      </c>
      <c r="F10" s="113">
        <f t="shared" si="2"/>
        <v>0</v>
      </c>
      <c r="G10" s="113">
        <f t="shared" si="2"/>
        <v>0</v>
      </c>
      <c r="H10" s="113">
        <f t="shared" si="2"/>
        <v>0</v>
      </c>
      <c r="I10" s="113">
        <f t="shared" si="2"/>
        <v>0</v>
      </c>
      <c r="J10" s="113">
        <f t="shared" si="2"/>
        <v>0</v>
      </c>
      <c r="K10" s="113">
        <f t="shared" si="2"/>
        <v>0</v>
      </c>
      <c r="L10" s="113">
        <f t="shared" si="2"/>
        <v>0</v>
      </c>
      <c r="M10" s="113">
        <f t="shared" si="2"/>
        <v>0</v>
      </c>
      <c r="N10" s="113">
        <f t="shared" si="2"/>
        <v>0</v>
      </c>
      <c r="O10" s="113">
        <f t="shared" si="2"/>
        <v>0</v>
      </c>
      <c r="P10" s="113">
        <f t="shared" si="2"/>
        <v>0</v>
      </c>
      <c r="Q10" s="113">
        <f t="shared" si="2"/>
        <v>0</v>
      </c>
      <c r="R10" s="14">
        <f t="shared" si="3"/>
        <v>0</v>
      </c>
    </row>
    <row r="11" spans="1:18" x14ac:dyDescent="0.25">
      <c r="A11" s="2" t="s">
        <v>61</v>
      </c>
      <c r="B11" s="106"/>
      <c r="C11" s="104"/>
      <c r="D11" s="106"/>
      <c r="E11" s="3">
        <f t="shared" si="1"/>
        <v>0</v>
      </c>
      <c r="F11" s="113">
        <f t="shared" si="2"/>
        <v>0</v>
      </c>
      <c r="G11" s="113">
        <f t="shared" si="2"/>
        <v>0</v>
      </c>
      <c r="H11" s="113">
        <f t="shared" si="2"/>
        <v>0</v>
      </c>
      <c r="I11" s="113">
        <f t="shared" si="2"/>
        <v>0</v>
      </c>
      <c r="J11" s="113">
        <f t="shared" si="2"/>
        <v>0</v>
      </c>
      <c r="K11" s="113">
        <f t="shared" si="2"/>
        <v>0</v>
      </c>
      <c r="L11" s="113">
        <f t="shared" si="2"/>
        <v>0</v>
      </c>
      <c r="M11" s="113">
        <f t="shared" si="2"/>
        <v>0</v>
      </c>
      <c r="N11" s="113">
        <f t="shared" si="2"/>
        <v>0</v>
      </c>
      <c r="O11" s="113">
        <f t="shared" si="2"/>
        <v>0</v>
      </c>
      <c r="P11" s="113">
        <f t="shared" si="2"/>
        <v>0</v>
      </c>
      <c r="Q11" s="113">
        <f t="shared" si="2"/>
        <v>0</v>
      </c>
      <c r="R11" s="14">
        <f t="shared" si="3"/>
        <v>0</v>
      </c>
    </row>
    <row r="12" spans="1:18" s="1" customFormat="1" x14ac:dyDescent="0.25">
      <c r="A12" s="6" t="s">
        <v>62</v>
      </c>
      <c r="B12" s="6">
        <f>SUM(B8:B11)</f>
        <v>0</v>
      </c>
      <c r="C12" s="18">
        <f t="shared" ref="C12:D12" si="4">SUM(C8:C11)</f>
        <v>0</v>
      </c>
      <c r="D12" s="6">
        <f t="shared" si="4"/>
        <v>0</v>
      </c>
      <c r="E12" s="18">
        <f>SUM(E8:E11)</f>
        <v>0</v>
      </c>
      <c r="F12" s="18">
        <f>SUM(F8:F11)</f>
        <v>0</v>
      </c>
      <c r="G12" s="18">
        <f t="shared" si="2"/>
        <v>0</v>
      </c>
      <c r="H12" s="18">
        <f t="shared" si="2"/>
        <v>0</v>
      </c>
      <c r="I12" s="18">
        <f t="shared" si="2"/>
        <v>0</v>
      </c>
      <c r="J12" s="18">
        <f t="shared" si="2"/>
        <v>0</v>
      </c>
      <c r="K12" s="18">
        <f t="shared" si="2"/>
        <v>0</v>
      </c>
      <c r="L12" s="18">
        <f t="shared" si="2"/>
        <v>0</v>
      </c>
      <c r="M12" s="18">
        <f t="shared" si="2"/>
        <v>0</v>
      </c>
      <c r="N12" s="18">
        <f t="shared" si="2"/>
        <v>0</v>
      </c>
      <c r="O12" s="18">
        <f t="shared" si="2"/>
        <v>0</v>
      </c>
      <c r="P12" s="18">
        <f t="shared" si="2"/>
        <v>0</v>
      </c>
      <c r="Q12" s="18">
        <f t="shared" si="2"/>
        <v>0</v>
      </c>
      <c r="R12" s="14">
        <f t="shared" si="3"/>
        <v>0</v>
      </c>
    </row>
    <row r="14" spans="1:18" ht="45" customHeight="1" thickBot="1" x14ac:dyDescent="0.3">
      <c r="A14" s="27" t="s">
        <v>67</v>
      </c>
      <c r="B14" s="27" t="s">
        <v>284</v>
      </c>
      <c r="C14" s="28" t="s">
        <v>78</v>
      </c>
      <c r="D14" s="31"/>
      <c r="E14" s="28" t="s">
        <v>79</v>
      </c>
      <c r="F14" s="27" t="str">
        <f>F7</f>
        <v>Month 1</v>
      </c>
      <c r="G14" s="27" t="str">
        <f t="shared" ref="G14:Q14" si="5">G7</f>
        <v>Month 2</v>
      </c>
      <c r="H14" s="27" t="str">
        <f t="shared" si="5"/>
        <v>Month 3</v>
      </c>
      <c r="I14" s="27" t="str">
        <f t="shared" si="5"/>
        <v>Month 4</v>
      </c>
      <c r="J14" s="27" t="str">
        <f t="shared" si="5"/>
        <v>Month 5</v>
      </c>
      <c r="K14" s="27" t="str">
        <f t="shared" si="5"/>
        <v>Month 6</v>
      </c>
      <c r="L14" s="27" t="str">
        <f t="shared" si="5"/>
        <v>Month 7</v>
      </c>
      <c r="M14" s="27" t="str">
        <f t="shared" si="5"/>
        <v>Month 8</v>
      </c>
      <c r="N14" s="27" t="str">
        <f t="shared" si="5"/>
        <v>Month 9</v>
      </c>
      <c r="O14" s="27" t="str">
        <f t="shared" si="5"/>
        <v>Month 10</v>
      </c>
      <c r="P14" s="27" t="str">
        <f t="shared" si="5"/>
        <v>Month 11</v>
      </c>
      <c r="Q14" s="27" t="str">
        <f t="shared" si="5"/>
        <v>Month 12</v>
      </c>
      <c r="R14" s="29" t="s">
        <v>86</v>
      </c>
    </row>
    <row r="15" spans="1:18" x14ac:dyDescent="0.25">
      <c r="A15" s="4" t="s">
        <v>68</v>
      </c>
      <c r="B15" s="20">
        <v>132900</v>
      </c>
      <c r="C15" s="114">
        <v>6.2E-2</v>
      </c>
      <c r="D15" s="4"/>
      <c r="E15" s="20">
        <f>(E8+E9+E10)*$C$15</f>
        <v>0</v>
      </c>
      <c r="F15" s="20">
        <f t="shared" ref="F15:Q15" si="6">(F8+F9+F10)*$C$15</f>
        <v>0</v>
      </c>
      <c r="G15" s="20">
        <f t="shared" si="6"/>
        <v>0</v>
      </c>
      <c r="H15" s="20">
        <f t="shared" si="6"/>
        <v>0</v>
      </c>
      <c r="I15" s="20">
        <f t="shared" si="6"/>
        <v>0</v>
      </c>
      <c r="J15" s="20">
        <f t="shared" si="6"/>
        <v>0</v>
      </c>
      <c r="K15" s="20">
        <f t="shared" si="6"/>
        <v>0</v>
      </c>
      <c r="L15" s="20">
        <f t="shared" si="6"/>
        <v>0</v>
      </c>
      <c r="M15" s="20">
        <f t="shared" si="6"/>
        <v>0</v>
      </c>
      <c r="N15" s="20">
        <f t="shared" si="6"/>
        <v>0</v>
      </c>
      <c r="O15" s="20">
        <f t="shared" si="6"/>
        <v>0</v>
      </c>
      <c r="P15" s="20">
        <f t="shared" si="6"/>
        <v>0</v>
      </c>
      <c r="Q15" s="20">
        <f t="shared" si="6"/>
        <v>0</v>
      </c>
      <c r="R15" s="14">
        <f>SUM(F15:Q15)</f>
        <v>0</v>
      </c>
    </row>
    <row r="16" spans="1:18" x14ac:dyDescent="0.25">
      <c r="A16" s="2" t="s">
        <v>69</v>
      </c>
      <c r="B16" s="3"/>
      <c r="C16" s="115">
        <v>1.4500000000000001E-2</v>
      </c>
      <c r="D16" s="2"/>
      <c r="E16" s="20">
        <f>(E8+E9+E10)*$C$16</f>
        <v>0</v>
      </c>
      <c r="F16" s="20">
        <f t="shared" ref="F16:Q16" si="7">(F8+F9+F10)*$C$16</f>
        <v>0</v>
      </c>
      <c r="G16" s="20">
        <f t="shared" si="7"/>
        <v>0</v>
      </c>
      <c r="H16" s="20">
        <f t="shared" si="7"/>
        <v>0</v>
      </c>
      <c r="I16" s="20">
        <f t="shared" si="7"/>
        <v>0</v>
      </c>
      <c r="J16" s="20">
        <f t="shared" si="7"/>
        <v>0</v>
      </c>
      <c r="K16" s="20">
        <f t="shared" si="7"/>
        <v>0</v>
      </c>
      <c r="L16" s="20">
        <f t="shared" si="7"/>
        <v>0</v>
      </c>
      <c r="M16" s="20">
        <f t="shared" si="7"/>
        <v>0</v>
      </c>
      <c r="N16" s="20">
        <f t="shared" si="7"/>
        <v>0</v>
      </c>
      <c r="O16" s="20">
        <f t="shared" si="7"/>
        <v>0</v>
      </c>
      <c r="P16" s="20">
        <f t="shared" si="7"/>
        <v>0</v>
      </c>
      <c r="Q16" s="20">
        <f t="shared" si="7"/>
        <v>0</v>
      </c>
      <c r="R16" s="14">
        <f t="shared" ref="R16:R23" si="8">SUM(F16:Q16)</f>
        <v>0</v>
      </c>
    </row>
    <row r="17" spans="1:18" x14ac:dyDescent="0.25">
      <c r="A17" s="2" t="s">
        <v>70</v>
      </c>
      <c r="B17" s="3">
        <v>7000</v>
      </c>
      <c r="C17" s="115">
        <v>6.0000000000000001E-3</v>
      </c>
      <c r="D17" s="2"/>
      <c r="E17" s="20">
        <f>B12*B17*C17/12</f>
        <v>0</v>
      </c>
      <c r="F17" s="14">
        <f>E17</f>
        <v>0</v>
      </c>
      <c r="G17" s="14">
        <f t="shared" ref="G17:Q17" si="9">F17</f>
        <v>0</v>
      </c>
      <c r="H17" s="14">
        <f t="shared" si="9"/>
        <v>0</v>
      </c>
      <c r="I17" s="14">
        <f t="shared" si="9"/>
        <v>0</v>
      </c>
      <c r="J17" s="14">
        <f t="shared" si="9"/>
        <v>0</v>
      </c>
      <c r="K17" s="14">
        <f t="shared" si="9"/>
        <v>0</v>
      </c>
      <c r="L17" s="14">
        <f t="shared" si="9"/>
        <v>0</v>
      </c>
      <c r="M17" s="14">
        <f t="shared" si="9"/>
        <v>0</v>
      </c>
      <c r="N17" s="14">
        <f t="shared" si="9"/>
        <v>0</v>
      </c>
      <c r="O17" s="14">
        <f t="shared" si="9"/>
        <v>0</v>
      </c>
      <c r="P17" s="14">
        <f t="shared" si="9"/>
        <v>0</v>
      </c>
      <c r="Q17" s="14">
        <f t="shared" si="9"/>
        <v>0</v>
      </c>
      <c r="R17" s="14">
        <f t="shared" si="8"/>
        <v>0</v>
      </c>
    </row>
    <row r="18" spans="1:18" x14ac:dyDescent="0.25">
      <c r="A18" s="2" t="s">
        <v>71</v>
      </c>
      <c r="B18" s="3">
        <v>13600</v>
      </c>
      <c r="C18" s="115">
        <v>3.4799999999999998E-2</v>
      </c>
      <c r="D18" s="2"/>
      <c r="E18" s="20">
        <f>B12*B18*C18/12</f>
        <v>0</v>
      </c>
      <c r="F18" s="14">
        <f>E18</f>
        <v>0</v>
      </c>
      <c r="G18" s="14">
        <f t="shared" ref="G18:Q18" si="10">F18</f>
        <v>0</v>
      </c>
      <c r="H18" s="14">
        <f t="shared" si="10"/>
        <v>0</v>
      </c>
      <c r="I18" s="14">
        <f t="shared" si="10"/>
        <v>0</v>
      </c>
      <c r="J18" s="14">
        <f t="shared" si="10"/>
        <v>0</v>
      </c>
      <c r="K18" s="14">
        <f t="shared" si="10"/>
        <v>0</v>
      </c>
      <c r="L18" s="14">
        <f t="shared" si="10"/>
        <v>0</v>
      </c>
      <c r="M18" s="14">
        <f t="shared" si="10"/>
        <v>0</v>
      </c>
      <c r="N18" s="14">
        <f t="shared" si="10"/>
        <v>0</v>
      </c>
      <c r="O18" s="14">
        <f t="shared" si="10"/>
        <v>0</v>
      </c>
      <c r="P18" s="14">
        <f t="shared" si="10"/>
        <v>0</v>
      </c>
      <c r="Q18" s="14">
        <f t="shared" si="10"/>
        <v>0</v>
      </c>
      <c r="R18" s="14">
        <f t="shared" si="8"/>
        <v>0</v>
      </c>
    </row>
    <row r="19" spans="1:18" x14ac:dyDescent="0.25">
      <c r="A19" s="2" t="s">
        <v>72</v>
      </c>
      <c r="B19" s="2"/>
      <c r="C19" s="115">
        <v>0</v>
      </c>
      <c r="D19" s="2"/>
      <c r="E19" s="20">
        <f t="shared" ref="E19:E22" si="11">($E$8+$E$9+$E$10)*C19</f>
        <v>0</v>
      </c>
      <c r="F19" s="14">
        <f t="shared" ref="F19:Q22" si="12">E19</f>
        <v>0</v>
      </c>
      <c r="G19" s="14">
        <f t="shared" si="12"/>
        <v>0</v>
      </c>
      <c r="H19" s="14">
        <f t="shared" si="12"/>
        <v>0</v>
      </c>
      <c r="I19" s="14">
        <f t="shared" si="12"/>
        <v>0</v>
      </c>
      <c r="J19" s="14">
        <f t="shared" si="12"/>
        <v>0</v>
      </c>
      <c r="K19" s="14">
        <f t="shared" si="12"/>
        <v>0</v>
      </c>
      <c r="L19" s="14">
        <f t="shared" si="12"/>
        <v>0</v>
      </c>
      <c r="M19" s="14">
        <f t="shared" si="12"/>
        <v>0</v>
      </c>
      <c r="N19" s="14">
        <f t="shared" si="12"/>
        <v>0</v>
      </c>
      <c r="O19" s="14">
        <f t="shared" si="12"/>
        <v>0</v>
      </c>
      <c r="P19" s="14">
        <f t="shared" si="12"/>
        <v>0</v>
      </c>
      <c r="Q19" s="14">
        <f t="shared" si="12"/>
        <v>0</v>
      </c>
      <c r="R19" s="14">
        <f t="shared" si="8"/>
        <v>0</v>
      </c>
    </row>
    <row r="20" spans="1:18" x14ac:dyDescent="0.25">
      <c r="A20" s="2" t="s">
        <v>73</v>
      </c>
      <c r="B20" s="2"/>
      <c r="C20" s="115">
        <v>0</v>
      </c>
      <c r="D20" s="2"/>
      <c r="E20" s="20">
        <f t="shared" si="11"/>
        <v>0</v>
      </c>
      <c r="F20" s="14">
        <f t="shared" si="12"/>
        <v>0</v>
      </c>
      <c r="G20" s="14">
        <f t="shared" si="12"/>
        <v>0</v>
      </c>
      <c r="H20" s="14">
        <f t="shared" si="12"/>
        <v>0</v>
      </c>
      <c r="I20" s="14">
        <f t="shared" si="12"/>
        <v>0</v>
      </c>
      <c r="J20" s="14">
        <f t="shared" si="12"/>
        <v>0</v>
      </c>
      <c r="K20" s="14">
        <f t="shared" si="12"/>
        <v>0</v>
      </c>
      <c r="L20" s="14">
        <f t="shared" si="12"/>
        <v>0</v>
      </c>
      <c r="M20" s="14">
        <f t="shared" si="12"/>
        <v>0</v>
      </c>
      <c r="N20" s="14">
        <f t="shared" si="12"/>
        <v>0</v>
      </c>
      <c r="O20" s="14">
        <f t="shared" si="12"/>
        <v>0</v>
      </c>
      <c r="P20" s="14">
        <f t="shared" si="12"/>
        <v>0</v>
      </c>
      <c r="Q20" s="14">
        <f t="shared" si="12"/>
        <v>0</v>
      </c>
      <c r="R20" s="14">
        <f t="shared" si="8"/>
        <v>0</v>
      </c>
    </row>
    <row r="21" spans="1:18" x14ac:dyDescent="0.25">
      <c r="A21" s="2" t="s">
        <v>74</v>
      </c>
      <c r="B21" s="2"/>
      <c r="C21" s="115">
        <v>0</v>
      </c>
      <c r="D21" s="2"/>
      <c r="E21" s="20">
        <f t="shared" si="11"/>
        <v>0</v>
      </c>
      <c r="F21" s="14">
        <f t="shared" si="12"/>
        <v>0</v>
      </c>
      <c r="G21" s="14">
        <f t="shared" si="12"/>
        <v>0</v>
      </c>
      <c r="H21" s="14">
        <f t="shared" si="12"/>
        <v>0</v>
      </c>
      <c r="I21" s="14">
        <f t="shared" si="12"/>
        <v>0</v>
      </c>
      <c r="J21" s="14">
        <f t="shared" si="12"/>
        <v>0</v>
      </c>
      <c r="K21" s="14">
        <f t="shared" si="12"/>
        <v>0</v>
      </c>
      <c r="L21" s="14">
        <f t="shared" si="12"/>
        <v>0</v>
      </c>
      <c r="M21" s="14">
        <f t="shared" si="12"/>
        <v>0</v>
      </c>
      <c r="N21" s="14">
        <f t="shared" si="12"/>
        <v>0</v>
      </c>
      <c r="O21" s="14">
        <f t="shared" si="12"/>
        <v>0</v>
      </c>
      <c r="P21" s="14">
        <f t="shared" si="12"/>
        <v>0</v>
      </c>
      <c r="Q21" s="14">
        <f t="shared" si="12"/>
        <v>0</v>
      </c>
      <c r="R21" s="14">
        <f t="shared" si="8"/>
        <v>0</v>
      </c>
    </row>
    <row r="22" spans="1:18" x14ac:dyDescent="0.25">
      <c r="A22" s="2" t="s">
        <v>75</v>
      </c>
      <c r="B22" s="2"/>
      <c r="C22" s="115">
        <v>0</v>
      </c>
      <c r="D22" s="2"/>
      <c r="E22" s="20">
        <f t="shared" si="11"/>
        <v>0</v>
      </c>
      <c r="F22" s="14">
        <f t="shared" si="12"/>
        <v>0</v>
      </c>
      <c r="G22" s="14">
        <f t="shared" si="12"/>
        <v>0</v>
      </c>
      <c r="H22" s="14">
        <f t="shared" si="12"/>
        <v>0</v>
      </c>
      <c r="I22" s="14">
        <f t="shared" si="12"/>
        <v>0</v>
      </c>
      <c r="J22" s="14">
        <f t="shared" si="12"/>
        <v>0</v>
      </c>
      <c r="K22" s="14">
        <f t="shared" si="12"/>
        <v>0</v>
      </c>
      <c r="L22" s="14">
        <f t="shared" si="12"/>
        <v>0</v>
      </c>
      <c r="M22" s="14">
        <f t="shared" si="12"/>
        <v>0</v>
      </c>
      <c r="N22" s="14">
        <f t="shared" si="12"/>
        <v>0</v>
      </c>
      <c r="O22" s="14">
        <f t="shared" si="12"/>
        <v>0</v>
      </c>
      <c r="P22" s="14">
        <f t="shared" si="12"/>
        <v>0</v>
      </c>
      <c r="Q22" s="14">
        <f t="shared" si="12"/>
        <v>0</v>
      </c>
      <c r="R22" s="14">
        <f t="shared" si="8"/>
        <v>0</v>
      </c>
    </row>
    <row r="23" spans="1:18" s="1" customFormat="1" x14ac:dyDescent="0.25">
      <c r="A23" s="6" t="s">
        <v>76</v>
      </c>
      <c r="B23" s="6"/>
      <c r="C23" s="116">
        <f>SUM(C15:C22)</f>
        <v>0.1173</v>
      </c>
      <c r="D23" s="6"/>
      <c r="E23" s="18">
        <f>SUM(E15:E22)</f>
        <v>0</v>
      </c>
      <c r="F23" s="18">
        <f t="shared" ref="F23:Q23" si="13">SUM(F15:F22)</f>
        <v>0</v>
      </c>
      <c r="G23" s="18">
        <f t="shared" si="13"/>
        <v>0</v>
      </c>
      <c r="H23" s="18">
        <f t="shared" si="13"/>
        <v>0</v>
      </c>
      <c r="I23" s="18">
        <f t="shared" si="13"/>
        <v>0</v>
      </c>
      <c r="J23" s="18">
        <f t="shared" si="13"/>
        <v>0</v>
      </c>
      <c r="K23" s="18">
        <f t="shared" si="13"/>
        <v>0</v>
      </c>
      <c r="L23" s="18">
        <f t="shared" si="13"/>
        <v>0</v>
      </c>
      <c r="M23" s="18">
        <f t="shared" si="13"/>
        <v>0</v>
      </c>
      <c r="N23" s="18">
        <f t="shared" si="13"/>
        <v>0</v>
      </c>
      <c r="O23" s="18">
        <f t="shared" si="13"/>
        <v>0</v>
      </c>
      <c r="P23" s="18">
        <f t="shared" si="13"/>
        <v>0</v>
      </c>
      <c r="Q23" s="18">
        <f t="shared" si="13"/>
        <v>0</v>
      </c>
      <c r="R23" s="14">
        <f t="shared" si="8"/>
        <v>0</v>
      </c>
    </row>
    <row r="25" spans="1:18" s="1" customFormat="1" x14ac:dyDescent="0.25">
      <c r="A25" s="32" t="s">
        <v>77</v>
      </c>
      <c r="B25" s="32"/>
      <c r="C25" s="32"/>
      <c r="D25" s="32"/>
      <c r="E25" s="33">
        <f>E12+E23</f>
        <v>0</v>
      </c>
      <c r="F25" s="33">
        <f t="shared" ref="F25:R25" si="14">F12+F23</f>
        <v>0</v>
      </c>
      <c r="G25" s="33">
        <f t="shared" si="14"/>
        <v>0</v>
      </c>
      <c r="H25" s="33">
        <f t="shared" si="14"/>
        <v>0</v>
      </c>
      <c r="I25" s="33">
        <f t="shared" si="14"/>
        <v>0</v>
      </c>
      <c r="J25" s="33">
        <f t="shared" si="14"/>
        <v>0</v>
      </c>
      <c r="K25" s="33">
        <f t="shared" si="14"/>
        <v>0</v>
      </c>
      <c r="L25" s="33">
        <f t="shared" si="14"/>
        <v>0</v>
      </c>
      <c r="M25" s="33">
        <f t="shared" si="14"/>
        <v>0</v>
      </c>
      <c r="N25" s="33">
        <f t="shared" si="14"/>
        <v>0</v>
      </c>
      <c r="O25" s="33">
        <f t="shared" si="14"/>
        <v>0</v>
      </c>
      <c r="P25" s="33">
        <f t="shared" si="14"/>
        <v>0</v>
      </c>
      <c r="Q25" s="33">
        <f t="shared" si="14"/>
        <v>0</v>
      </c>
      <c r="R25" s="33">
        <f t="shared" si="14"/>
        <v>0</v>
      </c>
    </row>
  </sheetData>
  <pageMargins left="0.7" right="0.7" top="0.75" bottom="0.75" header="0.3" footer="0.3"/>
  <pageSetup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5"/>
  <sheetViews>
    <sheetView workbookViewId="0">
      <selection activeCell="G41" sqref="G41"/>
    </sheetView>
  </sheetViews>
  <sheetFormatPr defaultRowHeight="15" x14ac:dyDescent="0.25"/>
  <cols>
    <col min="2" max="2" width="33.140625" bestFit="1" customWidth="1"/>
    <col min="3" max="3" width="12" customWidth="1"/>
    <col min="4" max="4" width="13.42578125" bestFit="1" customWidth="1"/>
    <col min="5" max="5" width="11.140625" bestFit="1" customWidth="1"/>
    <col min="6" max="6" width="13.42578125" bestFit="1" customWidth="1"/>
    <col min="7" max="7" width="11.140625" bestFit="1" customWidth="1"/>
  </cols>
  <sheetData>
    <row r="2" spans="2:7" x14ac:dyDescent="0.25">
      <c r="B2" s="1" t="s">
        <v>80</v>
      </c>
    </row>
    <row r="4" spans="2:7" x14ac:dyDescent="0.25">
      <c r="B4" s="1" t="s">
        <v>54</v>
      </c>
      <c r="C4" s="15" t="s">
        <v>55</v>
      </c>
    </row>
    <row r="5" spans="2:7" x14ac:dyDescent="0.25">
      <c r="B5" t="str">
        <f>IF(ISBLANK('Basic Information'!C4),"Owner",'Basic Information'!C4)</f>
        <v>Owner</v>
      </c>
      <c r="C5" t="str">
        <f>IF(ISBLANK('Basic Information'!C5),"Company",'Basic Information'!C5)</f>
        <v>Company</v>
      </c>
    </row>
    <row r="7" spans="2:7" x14ac:dyDescent="0.25">
      <c r="B7" s="29" t="s">
        <v>57</v>
      </c>
      <c r="C7" s="29" t="s">
        <v>26</v>
      </c>
      <c r="D7" s="29" t="s">
        <v>82</v>
      </c>
      <c r="E7" s="29" t="s">
        <v>83</v>
      </c>
      <c r="F7" s="29" t="s">
        <v>84</v>
      </c>
      <c r="G7" s="29" t="s">
        <v>85</v>
      </c>
    </row>
    <row r="8" spans="2:7" x14ac:dyDescent="0.25">
      <c r="B8" s="2" t="s">
        <v>81</v>
      </c>
      <c r="C8" s="3">
        <f>'Payroll Year 1'!R8</f>
        <v>0</v>
      </c>
      <c r="D8" s="117">
        <v>0.2</v>
      </c>
      <c r="E8" s="3">
        <f>(C8*D8)+C8</f>
        <v>0</v>
      </c>
      <c r="F8" s="118">
        <v>0.3</v>
      </c>
      <c r="G8" s="3">
        <f>(E8*F8)+E8</f>
        <v>0</v>
      </c>
    </row>
    <row r="9" spans="2:7" x14ac:dyDescent="0.25">
      <c r="B9" s="2" t="s">
        <v>59</v>
      </c>
      <c r="C9" s="3">
        <f>'Payroll Year 1'!R9</f>
        <v>0</v>
      </c>
      <c r="D9" s="117">
        <v>0.2</v>
      </c>
      <c r="E9" s="3">
        <f t="shared" ref="E9:E11" si="0">(C9*D9)+C9</f>
        <v>0</v>
      </c>
      <c r="F9" s="118">
        <v>0.3</v>
      </c>
      <c r="G9" s="3">
        <f t="shared" ref="G9:G11" si="1">(E9*F9)+E9</f>
        <v>0</v>
      </c>
    </row>
    <row r="10" spans="2:7" x14ac:dyDescent="0.25">
      <c r="B10" s="2" t="s">
        <v>60</v>
      </c>
      <c r="C10" s="3">
        <f>'Payroll Year 1'!R10</f>
        <v>0</v>
      </c>
      <c r="D10" s="117">
        <v>0.1</v>
      </c>
      <c r="E10" s="3">
        <f t="shared" si="0"/>
        <v>0</v>
      </c>
      <c r="F10" s="118">
        <v>0.3</v>
      </c>
      <c r="G10" s="3">
        <f t="shared" si="1"/>
        <v>0</v>
      </c>
    </row>
    <row r="11" spans="2:7" x14ac:dyDescent="0.25">
      <c r="B11" s="2" t="s">
        <v>61</v>
      </c>
      <c r="C11" s="3">
        <f>'Payroll Year 1'!R11</f>
        <v>0</v>
      </c>
      <c r="D11" s="117">
        <v>0.03</v>
      </c>
      <c r="E11" s="3">
        <f t="shared" si="0"/>
        <v>0</v>
      </c>
      <c r="F11" s="118">
        <v>0.03</v>
      </c>
      <c r="G11" s="3">
        <f t="shared" si="1"/>
        <v>0</v>
      </c>
    </row>
    <row r="12" spans="2:7" x14ac:dyDescent="0.25">
      <c r="B12" s="6" t="s">
        <v>62</v>
      </c>
      <c r="C12" s="18">
        <f>SUM(C8:C11)</f>
        <v>0</v>
      </c>
      <c r="D12" s="18"/>
      <c r="E12" s="18">
        <f t="shared" ref="E12:G12" si="2">SUM(E8:E11)</f>
        <v>0</v>
      </c>
      <c r="F12" s="18"/>
      <c r="G12" s="18">
        <f t="shared" si="2"/>
        <v>0</v>
      </c>
    </row>
    <row r="14" spans="2:7" x14ac:dyDescent="0.25">
      <c r="B14" s="29" t="s">
        <v>87</v>
      </c>
      <c r="C14" s="29" t="s">
        <v>26</v>
      </c>
      <c r="D14" s="29" t="s">
        <v>82</v>
      </c>
      <c r="E14" s="29" t="s">
        <v>83</v>
      </c>
      <c r="F14" s="29" t="s">
        <v>84</v>
      </c>
      <c r="G14" s="29" t="s">
        <v>85</v>
      </c>
    </row>
    <row r="15" spans="2:7" x14ac:dyDescent="0.25">
      <c r="B15" s="2" t="s">
        <v>68</v>
      </c>
      <c r="C15" s="14">
        <f>'Payroll Year 1'!R15</f>
        <v>0</v>
      </c>
      <c r="D15" s="118">
        <v>0.2</v>
      </c>
      <c r="E15" s="14">
        <f>(C15*D15)+C15</f>
        <v>0</v>
      </c>
      <c r="F15" s="118">
        <v>0.3</v>
      </c>
      <c r="G15" s="14">
        <f>(E15*F15)+E15</f>
        <v>0</v>
      </c>
    </row>
    <row r="16" spans="2:7" x14ac:dyDescent="0.25">
      <c r="B16" s="2" t="s">
        <v>69</v>
      </c>
      <c r="C16" s="14">
        <f>'Payroll Year 1'!R16</f>
        <v>0</v>
      </c>
      <c r="D16" s="118">
        <v>0.2</v>
      </c>
      <c r="E16" s="14">
        <f t="shared" ref="E16:E22" si="3">(C16*D16)+C16</f>
        <v>0</v>
      </c>
      <c r="F16" s="118">
        <v>0.3</v>
      </c>
      <c r="G16" s="14">
        <f t="shared" ref="G16:G22" si="4">(E16*F16)+E16</f>
        <v>0</v>
      </c>
    </row>
    <row r="17" spans="2:7" x14ac:dyDescent="0.25">
      <c r="B17" s="2" t="s">
        <v>70</v>
      </c>
      <c r="C17" s="14">
        <f>'Payroll Year 1'!R17</f>
        <v>0</v>
      </c>
      <c r="D17" s="118">
        <v>0.2</v>
      </c>
      <c r="E17" s="14">
        <f t="shared" si="3"/>
        <v>0</v>
      </c>
      <c r="F17" s="118">
        <v>0.3</v>
      </c>
      <c r="G17" s="14">
        <f t="shared" si="4"/>
        <v>0</v>
      </c>
    </row>
    <row r="18" spans="2:7" x14ac:dyDescent="0.25">
      <c r="B18" s="2" t="s">
        <v>71</v>
      </c>
      <c r="C18" s="14">
        <f>'Payroll Year 1'!R18</f>
        <v>0</v>
      </c>
      <c r="D18" s="118">
        <v>0.2</v>
      </c>
      <c r="E18" s="14">
        <f t="shared" si="3"/>
        <v>0</v>
      </c>
      <c r="F18" s="118">
        <v>0.3</v>
      </c>
      <c r="G18" s="14">
        <f t="shared" si="4"/>
        <v>0</v>
      </c>
    </row>
    <row r="19" spans="2:7" x14ac:dyDescent="0.25">
      <c r="B19" s="2" t="s">
        <v>72</v>
      </c>
      <c r="C19" s="14">
        <f>'Payroll Year 1'!R19</f>
        <v>0</v>
      </c>
      <c r="D19" s="118">
        <v>0</v>
      </c>
      <c r="E19" s="14">
        <f t="shared" si="3"/>
        <v>0</v>
      </c>
      <c r="F19" s="118">
        <v>0</v>
      </c>
      <c r="G19" s="14">
        <f t="shared" si="4"/>
        <v>0</v>
      </c>
    </row>
    <row r="20" spans="2:7" x14ac:dyDescent="0.25">
      <c r="B20" s="2" t="s">
        <v>73</v>
      </c>
      <c r="C20" s="14">
        <f>'Payroll Year 1'!R20</f>
        <v>0</v>
      </c>
      <c r="D20" s="118">
        <v>0.03</v>
      </c>
      <c r="E20" s="14">
        <f t="shared" si="3"/>
        <v>0</v>
      </c>
      <c r="F20" s="118">
        <v>0.03</v>
      </c>
      <c r="G20" s="14">
        <f t="shared" si="4"/>
        <v>0</v>
      </c>
    </row>
    <row r="21" spans="2:7" x14ac:dyDescent="0.25">
      <c r="B21" s="2" t="s">
        <v>74</v>
      </c>
      <c r="C21" s="14">
        <f>'Payroll Year 1'!R21</f>
        <v>0</v>
      </c>
      <c r="D21" s="118">
        <v>0.03</v>
      </c>
      <c r="E21" s="14">
        <f t="shared" si="3"/>
        <v>0</v>
      </c>
      <c r="F21" s="118">
        <v>0.03</v>
      </c>
      <c r="G21" s="14">
        <f t="shared" si="4"/>
        <v>0</v>
      </c>
    </row>
    <row r="22" spans="2:7" x14ac:dyDescent="0.25">
      <c r="B22" s="2" t="s">
        <v>75</v>
      </c>
      <c r="C22" s="14">
        <f>'Payroll Year 1'!R22</f>
        <v>0</v>
      </c>
      <c r="D22" s="118">
        <v>0.1</v>
      </c>
      <c r="E22" s="14">
        <f t="shared" si="3"/>
        <v>0</v>
      </c>
      <c r="F22" s="118">
        <v>0.1</v>
      </c>
      <c r="G22" s="14">
        <f t="shared" si="4"/>
        <v>0</v>
      </c>
    </row>
    <row r="23" spans="2:7" x14ac:dyDescent="0.25">
      <c r="B23" s="6" t="s">
        <v>76</v>
      </c>
      <c r="C23" s="21">
        <f>SUM(C15:C22)</f>
        <v>0</v>
      </c>
      <c r="D23" s="21"/>
      <c r="E23" s="21">
        <f t="shared" ref="E23:G23" si="5">SUM(E15:E22)</f>
        <v>0</v>
      </c>
      <c r="F23" s="21"/>
      <c r="G23" s="21">
        <f t="shared" si="5"/>
        <v>0</v>
      </c>
    </row>
    <row r="25" spans="2:7" s="1" customFormat="1" x14ac:dyDescent="0.25">
      <c r="B25" s="34" t="s">
        <v>77</v>
      </c>
      <c r="C25" s="35">
        <f>SUM(C12+C23)</f>
        <v>0</v>
      </c>
      <c r="D25" s="35"/>
      <c r="E25" s="35">
        <f t="shared" ref="E25:G25" si="6">SUM(E12+E23)</f>
        <v>0</v>
      </c>
      <c r="F25" s="35"/>
      <c r="G25" s="35">
        <f t="shared" si="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85"/>
  <sheetViews>
    <sheetView zoomScale="80" zoomScaleNormal="80" workbookViewId="0">
      <selection activeCell="C76" sqref="C76"/>
    </sheetView>
  </sheetViews>
  <sheetFormatPr defaultRowHeight="15" x14ac:dyDescent="0.25"/>
  <cols>
    <col min="2" max="2" width="27.42578125" style="39" customWidth="1"/>
    <col min="3" max="3" width="16" bestFit="1" customWidth="1"/>
    <col min="4" max="4" width="13.28515625" customWidth="1"/>
    <col min="5" max="5" width="11.7109375" customWidth="1"/>
    <col min="6" max="6" width="16.42578125" bestFit="1" customWidth="1"/>
    <col min="7" max="7" width="9" customWidth="1"/>
    <col min="13" max="13" width="12.5703125" customWidth="1"/>
    <col min="14" max="14" width="10.7109375" customWidth="1"/>
    <col min="15" max="15" width="13.140625" bestFit="1" customWidth="1"/>
    <col min="16" max="16" width="19.5703125" bestFit="1" customWidth="1"/>
    <col min="17" max="17" width="14.28515625" bestFit="1" customWidth="1"/>
    <col min="18" max="18" width="41.5703125" customWidth="1"/>
  </cols>
  <sheetData>
    <row r="2" spans="2:7" x14ac:dyDescent="0.25">
      <c r="B2" s="40" t="s">
        <v>88</v>
      </c>
      <c r="C2" s="1"/>
    </row>
    <row r="4" spans="2:7" x14ac:dyDescent="0.25">
      <c r="B4" s="40" t="s">
        <v>54</v>
      </c>
      <c r="C4" s="1" t="s">
        <v>55</v>
      </c>
    </row>
    <row r="5" spans="2:7" x14ac:dyDescent="0.25">
      <c r="B5" s="39" t="str">
        <f>IF(ISBLANK('Basic Information'!C4),"Owner",'Basic Information'!C4)</f>
        <v>Owner</v>
      </c>
      <c r="C5" t="str">
        <f>IF(ISBLANK('Basic Information'!C5),"Company",'Basic Information'!C5)</f>
        <v>Company</v>
      </c>
    </row>
    <row r="7" spans="2:7" x14ac:dyDescent="0.25">
      <c r="B7" s="165" t="s">
        <v>89</v>
      </c>
      <c r="C7" s="165"/>
      <c r="D7" s="165"/>
      <c r="E7" s="165"/>
      <c r="F7" s="165"/>
      <c r="G7" s="36"/>
    </row>
    <row r="8" spans="2:7" ht="30.75" thickBot="1" x14ac:dyDescent="0.3">
      <c r="B8" s="41" t="s">
        <v>90</v>
      </c>
      <c r="C8" s="38" t="s">
        <v>94</v>
      </c>
      <c r="D8" s="38" t="s">
        <v>91</v>
      </c>
      <c r="E8" s="38" t="s">
        <v>92</v>
      </c>
      <c r="F8" s="25" t="s">
        <v>93</v>
      </c>
      <c r="G8" s="26"/>
    </row>
    <row r="9" spans="2:7" x14ac:dyDescent="0.25">
      <c r="B9" s="119"/>
      <c r="C9" s="119"/>
      <c r="D9" s="111"/>
      <c r="E9" s="111"/>
      <c r="F9" s="20">
        <f>D9-E9</f>
        <v>0</v>
      </c>
    </row>
    <row r="10" spans="2:7" x14ac:dyDescent="0.25">
      <c r="B10" s="103"/>
      <c r="C10" s="103"/>
      <c r="D10" s="111"/>
      <c r="E10" s="111"/>
      <c r="F10" s="20">
        <f t="shared" ref="F10:F18" si="0">D10-E10</f>
        <v>0</v>
      </c>
    </row>
    <row r="11" spans="2:7" x14ac:dyDescent="0.25">
      <c r="B11" s="103"/>
      <c r="C11" s="103"/>
      <c r="D11" s="111"/>
      <c r="E11" s="111"/>
      <c r="F11" s="20">
        <f t="shared" si="0"/>
        <v>0</v>
      </c>
    </row>
    <row r="12" spans="2:7" x14ac:dyDescent="0.25">
      <c r="B12" s="103"/>
      <c r="C12" s="103"/>
      <c r="D12" s="111"/>
      <c r="E12" s="111"/>
      <c r="F12" s="20">
        <f t="shared" si="0"/>
        <v>0</v>
      </c>
    </row>
    <row r="13" spans="2:7" x14ac:dyDescent="0.25">
      <c r="B13" s="103"/>
      <c r="C13" s="103"/>
      <c r="D13" s="111"/>
      <c r="E13" s="111"/>
      <c r="F13" s="20">
        <f t="shared" si="0"/>
        <v>0</v>
      </c>
    </row>
    <row r="14" spans="2:7" x14ac:dyDescent="0.25">
      <c r="B14" s="103"/>
      <c r="C14" s="103"/>
      <c r="D14" s="111"/>
      <c r="E14" s="111"/>
      <c r="F14" s="20">
        <f t="shared" si="0"/>
        <v>0</v>
      </c>
    </row>
    <row r="15" spans="2:7" x14ac:dyDescent="0.25">
      <c r="B15" s="103"/>
      <c r="C15" s="103"/>
      <c r="D15" s="111"/>
      <c r="E15" s="111"/>
      <c r="F15" s="20">
        <f t="shared" si="0"/>
        <v>0</v>
      </c>
    </row>
    <row r="16" spans="2:7" x14ac:dyDescent="0.25">
      <c r="B16" s="103"/>
      <c r="C16" s="103"/>
      <c r="D16" s="111"/>
      <c r="E16" s="111"/>
      <c r="F16" s="20">
        <f t="shared" si="0"/>
        <v>0</v>
      </c>
    </row>
    <row r="17" spans="2:18" x14ac:dyDescent="0.25">
      <c r="B17" s="103"/>
      <c r="C17" s="103"/>
      <c r="D17" s="111"/>
      <c r="E17" s="111"/>
      <c r="F17" s="20">
        <f t="shared" si="0"/>
        <v>0</v>
      </c>
    </row>
    <row r="18" spans="2:18" x14ac:dyDescent="0.25">
      <c r="B18" s="103"/>
      <c r="C18" s="103"/>
      <c r="D18" s="111"/>
      <c r="E18" s="111"/>
      <c r="F18" s="20">
        <f t="shared" si="0"/>
        <v>0</v>
      </c>
    </row>
    <row r="20" spans="2:18" ht="15.75" thickBot="1" x14ac:dyDescent="0.3">
      <c r="B20" s="45" t="s">
        <v>90</v>
      </c>
      <c r="C20" s="27" t="str">
        <f>'Payroll Year 1'!F7</f>
        <v>Month 1</v>
      </c>
      <c r="D20" s="27" t="str">
        <f>'Payroll Year 1'!G7</f>
        <v>Month 2</v>
      </c>
      <c r="E20" s="27" t="str">
        <f>'Payroll Year 1'!H7</f>
        <v>Month 3</v>
      </c>
      <c r="F20" s="27" t="str">
        <f>'Payroll Year 1'!I7</f>
        <v>Month 4</v>
      </c>
      <c r="G20" s="27" t="str">
        <f>'Payroll Year 1'!J7</f>
        <v>Month 5</v>
      </c>
      <c r="H20" s="27" t="str">
        <f>'Payroll Year 1'!K7</f>
        <v>Month 6</v>
      </c>
      <c r="I20" s="27" t="str">
        <f>'Payroll Year 1'!L7</f>
        <v>Month 7</v>
      </c>
      <c r="J20" s="27" t="str">
        <f>'Payroll Year 1'!M7</f>
        <v>Month 8</v>
      </c>
      <c r="K20" s="27" t="str">
        <f>'Payroll Year 1'!N7</f>
        <v>Month 9</v>
      </c>
      <c r="L20" s="27" t="str">
        <f>'Payroll Year 1'!O7</f>
        <v>Month 10</v>
      </c>
      <c r="M20" s="27" t="str">
        <f>'Payroll Year 1'!P7</f>
        <v>Month 11</v>
      </c>
      <c r="N20" s="27" t="str">
        <f>'Payroll Year 1'!Q7</f>
        <v>Month 12</v>
      </c>
      <c r="O20" s="27" t="s">
        <v>86</v>
      </c>
      <c r="P20" s="27" t="s">
        <v>102</v>
      </c>
      <c r="Q20" s="27" t="s">
        <v>103</v>
      </c>
      <c r="R20" s="27" t="s">
        <v>2</v>
      </c>
    </row>
    <row r="21" spans="2:18" x14ac:dyDescent="0.25">
      <c r="B21" s="44" t="str">
        <f>IF(ISBLANK(B9),"Product 1",B9)</f>
        <v>Product 1</v>
      </c>
      <c r="C21" s="4"/>
      <c r="D21" s="4"/>
      <c r="E21" s="4"/>
      <c r="F21" s="4"/>
      <c r="G21" s="4"/>
      <c r="H21" s="4"/>
      <c r="I21" s="4"/>
      <c r="J21" s="4"/>
      <c r="K21" s="4"/>
      <c r="L21" s="4"/>
      <c r="M21" s="4"/>
      <c r="N21" s="4"/>
      <c r="O21" s="4"/>
      <c r="P21" s="4"/>
      <c r="Q21" s="4"/>
      <c r="R21" s="166"/>
    </row>
    <row r="22" spans="2:18" x14ac:dyDescent="0.25">
      <c r="B22" s="37" t="s">
        <v>95</v>
      </c>
      <c r="C22" s="106"/>
      <c r="D22" s="106"/>
      <c r="E22" s="106"/>
      <c r="F22" s="106"/>
      <c r="G22" s="106"/>
      <c r="H22" s="106"/>
      <c r="I22" s="106"/>
      <c r="J22" s="106"/>
      <c r="K22" s="106"/>
      <c r="L22" s="106"/>
      <c r="M22" s="106"/>
      <c r="N22" s="106"/>
      <c r="O22" s="42">
        <f>SUM(C22:N22)</f>
        <v>0</v>
      </c>
      <c r="P22" s="2"/>
      <c r="Q22" s="12">
        <f>IF(O82=0,0,O22/O82)</f>
        <v>0</v>
      </c>
      <c r="R22" s="167"/>
    </row>
    <row r="23" spans="2:18" x14ac:dyDescent="0.25">
      <c r="B23" s="37" t="s">
        <v>96</v>
      </c>
      <c r="C23" s="14">
        <f>C22*$D$9</f>
        <v>0</v>
      </c>
      <c r="D23" s="14">
        <f t="shared" ref="D23:N23" si="1">D22*$D$9</f>
        <v>0</v>
      </c>
      <c r="E23" s="14">
        <f t="shared" si="1"/>
        <v>0</v>
      </c>
      <c r="F23" s="14">
        <f t="shared" si="1"/>
        <v>0</v>
      </c>
      <c r="G23" s="14">
        <f t="shared" si="1"/>
        <v>0</v>
      </c>
      <c r="H23" s="14">
        <f t="shared" si="1"/>
        <v>0</v>
      </c>
      <c r="I23" s="14">
        <f t="shared" si="1"/>
        <v>0</v>
      </c>
      <c r="J23" s="14">
        <f t="shared" si="1"/>
        <v>0</v>
      </c>
      <c r="K23" s="14">
        <f t="shared" si="1"/>
        <v>0</v>
      </c>
      <c r="L23" s="14">
        <f t="shared" si="1"/>
        <v>0</v>
      </c>
      <c r="M23" s="14">
        <f t="shared" si="1"/>
        <v>0</v>
      </c>
      <c r="N23" s="14">
        <f t="shared" si="1"/>
        <v>0</v>
      </c>
      <c r="O23" s="43">
        <f t="shared" ref="O23:O25" si="2">SUM(C23:N23)</f>
        <v>0</v>
      </c>
      <c r="P23" s="12">
        <f>P24+P25</f>
        <v>0</v>
      </c>
      <c r="Q23" s="12">
        <f>IF(O83=0,0,O23/O83)</f>
        <v>0</v>
      </c>
      <c r="R23" s="167"/>
    </row>
    <row r="24" spans="2:18" x14ac:dyDescent="0.25">
      <c r="B24" s="37" t="s">
        <v>97</v>
      </c>
      <c r="C24" s="14">
        <f>C22*$E$9</f>
        <v>0</v>
      </c>
      <c r="D24" s="14">
        <f t="shared" ref="D24:N24" si="3">D22*$E$9</f>
        <v>0</v>
      </c>
      <c r="E24" s="14">
        <f t="shared" si="3"/>
        <v>0</v>
      </c>
      <c r="F24" s="14">
        <f t="shared" si="3"/>
        <v>0</v>
      </c>
      <c r="G24" s="14">
        <f t="shared" si="3"/>
        <v>0</v>
      </c>
      <c r="H24" s="14">
        <f t="shared" si="3"/>
        <v>0</v>
      </c>
      <c r="I24" s="14">
        <f t="shared" si="3"/>
        <v>0</v>
      </c>
      <c r="J24" s="14">
        <f t="shared" si="3"/>
        <v>0</v>
      </c>
      <c r="K24" s="14">
        <f t="shared" si="3"/>
        <v>0</v>
      </c>
      <c r="L24" s="14">
        <f t="shared" si="3"/>
        <v>0</v>
      </c>
      <c r="M24" s="14">
        <f t="shared" si="3"/>
        <v>0</v>
      </c>
      <c r="N24" s="14">
        <f t="shared" si="3"/>
        <v>0</v>
      </c>
      <c r="O24" s="43">
        <f t="shared" si="2"/>
        <v>0</v>
      </c>
      <c r="P24" s="12">
        <f>IF(O23=0,0,O24/O23)</f>
        <v>0</v>
      </c>
      <c r="Q24" s="12">
        <f>IF(O84=0,0,O24/O84)</f>
        <v>0</v>
      </c>
      <c r="R24" s="167"/>
    </row>
    <row r="25" spans="2:18" x14ac:dyDescent="0.25">
      <c r="B25" s="51" t="s">
        <v>98</v>
      </c>
      <c r="C25" s="52">
        <f>C23-C24</f>
        <v>0</v>
      </c>
      <c r="D25" s="52">
        <f t="shared" ref="D25:N25" si="4">D23-D24</f>
        <v>0</v>
      </c>
      <c r="E25" s="52">
        <f t="shared" si="4"/>
        <v>0</v>
      </c>
      <c r="F25" s="52">
        <f t="shared" si="4"/>
        <v>0</v>
      </c>
      <c r="G25" s="52">
        <f t="shared" si="4"/>
        <v>0</v>
      </c>
      <c r="H25" s="52">
        <f t="shared" si="4"/>
        <v>0</v>
      </c>
      <c r="I25" s="52">
        <f t="shared" si="4"/>
        <v>0</v>
      </c>
      <c r="J25" s="52">
        <f t="shared" si="4"/>
        <v>0</v>
      </c>
      <c r="K25" s="52">
        <f t="shared" si="4"/>
        <v>0</v>
      </c>
      <c r="L25" s="52">
        <f t="shared" si="4"/>
        <v>0</v>
      </c>
      <c r="M25" s="52">
        <f t="shared" si="4"/>
        <v>0</v>
      </c>
      <c r="N25" s="52">
        <f t="shared" si="4"/>
        <v>0</v>
      </c>
      <c r="O25" s="53">
        <f t="shared" si="2"/>
        <v>0</v>
      </c>
      <c r="P25" s="58">
        <f>IF(O23=0,0,O25/O23)</f>
        <v>0</v>
      </c>
      <c r="Q25" s="12">
        <f>IF(O85=0,0,O25/O85)</f>
        <v>0</v>
      </c>
      <c r="R25" s="168"/>
    </row>
    <row r="26" spans="2:18" x14ac:dyDescent="0.25">
      <c r="B26" s="54"/>
      <c r="C26" s="55"/>
      <c r="D26" s="55"/>
      <c r="E26" s="55"/>
      <c r="F26" s="55"/>
      <c r="G26" s="55"/>
      <c r="H26" s="55"/>
      <c r="I26" s="55"/>
      <c r="J26" s="55"/>
      <c r="K26" s="55"/>
      <c r="L26" s="55"/>
      <c r="M26" s="55"/>
      <c r="N26" s="55"/>
      <c r="O26" s="55"/>
      <c r="P26" s="55"/>
      <c r="Q26" s="56"/>
      <c r="R26" s="56"/>
    </row>
    <row r="27" spans="2:18" x14ac:dyDescent="0.25">
      <c r="B27" s="44" t="str">
        <f>IF(ISBLANK(B10),"Product 2",B10)</f>
        <v>Product 2</v>
      </c>
      <c r="C27" s="4"/>
      <c r="D27" s="4"/>
      <c r="E27" s="4"/>
      <c r="F27" s="4"/>
      <c r="G27" s="4"/>
      <c r="H27" s="4"/>
      <c r="I27" s="4"/>
      <c r="J27" s="4"/>
      <c r="K27" s="4"/>
      <c r="L27" s="4"/>
      <c r="M27" s="4"/>
      <c r="N27" s="4"/>
      <c r="O27" s="4"/>
      <c r="P27" s="4"/>
      <c r="Q27" s="4"/>
      <c r="R27" s="169"/>
    </row>
    <row r="28" spans="2:18" x14ac:dyDescent="0.25">
      <c r="B28" s="37" t="s">
        <v>95</v>
      </c>
      <c r="C28" s="106"/>
      <c r="D28" s="106"/>
      <c r="E28" s="106"/>
      <c r="F28" s="106"/>
      <c r="G28" s="106"/>
      <c r="H28" s="106"/>
      <c r="I28" s="106"/>
      <c r="J28" s="106"/>
      <c r="K28" s="106"/>
      <c r="L28" s="106"/>
      <c r="M28" s="106"/>
      <c r="N28" s="106"/>
      <c r="O28" s="2">
        <f>SUM(C28:N28)</f>
        <v>0</v>
      </c>
      <c r="P28" s="2"/>
      <c r="Q28" s="12">
        <f>IF(O82=0,0,O28/O82)</f>
        <v>0</v>
      </c>
      <c r="R28" s="167"/>
    </row>
    <row r="29" spans="2:18" x14ac:dyDescent="0.25">
      <c r="B29" s="37" t="s">
        <v>96</v>
      </c>
      <c r="C29" s="14">
        <f>C28*$D$10</f>
        <v>0</v>
      </c>
      <c r="D29" s="14">
        <f t="shared" ref="D29:N29" si="5">D28*$D$10</f>
        <v>0</v>
      </c>
      <c r="E29" s="14">
        <f t="shared" si="5"/>
        <v>0</v>
      </c>
      <c r="F29" s="14">
        <f t="shared" si="5"/>
        <v>0</v>
      </c>
      <c r="G29" s="14">
        <f t="shared" si="5"/>
        <v>0</v>
      </c>
      <c r="H29" s="14">
        <f t="shared" si="5"/>
        <v>0</v>
      </c>
      <c r="I29" s="14">
        <f t="shared" si="5"/>
        <v>0</v>
      </c>
      <c r="J29" s="14">
        <f t="shared" si="5"/>
        <v>0</v>
      </c>
      <c r="K29" s="14">
        <f t="shared" si="5"/>
        <v>0</v>
      </c>
      <c r="L29" s="14">
        <f t="shared" si="5"/>
        <v>0</v>
      </c>
      <c r="M29" s="14">
        <f t="shared" si="5"/>
        <v>0</v>
      </c>
      <c r="N29" s="14">
        <f t="shared" si="5"/>
        <v>0</v>
      </c>
      <c r="O29" s="14">
        <f>SUM(C29:N29)</f>
        <v>0</v>
      </c>
      <c r="P29" s="12">
        <f>P30+P31</f>
        <v>0</v>
      </c>
      <c r="Q29" s="12">
        <f>IF(O83=0,0,O29/O83)</f>
        <v>0</v>
      </c>
      <c r="R29" s="167"/>
    </row>
    <row r="30" spans="2:18" x14ac:dyDescent="0.25">
      <c r="B30" s="37" t="s">
        <v>97</v>
      </c>
      <c r="C30" s="14">
        <f>C28*$E$10</f>
        <v>0</v>
      </c>
      <c r="D30" s="14">
        <f t="shared" ref="D30:N30" si="6">D28*$E$10</f>
        <v>0</v>
      </c>
      <c r="E30" s="14">
        <f t="shared" si="6"/>
        <v>0</v>
      </c>
      <c r="F30" s="14">
        <f t="shared" si="6"/>
        <v>0</v>
      </c>
      <c r="G30" s="14">
        <f t="shared" si="6"/>
        <v>0</v>
      </c>
      <c r="H30" s="14">
        <f t="shared" si="6"/>
        <v>0</v>
      </c>
      <c r="I30" s="14">
        <f t="shared" si="6"/>
        <v>0</v>
      </c>
      <c r="J30" s="14">
        <f t="shared" si="6"/>
        <v>0</v>
      </c>
      <c r="K30" s="14">
        <f t="shared" si="6"/>
        <v>0</v>
      </c>
      <c r="L30" s="14">
        <f t="shared" si="6"/>
        <v>0</v>
      </c>
      <c r="M30" s="14">
        <f t="shared" si="6"/>
        <v>0</v>
      </c>
      <c r="N30" s="14">
        <f t="shared" si="6"/>
        <v>0</v>
      </c>
      <c r="O30" s="14">
        <f t="shared" ref="O30:O31" si="7">SUM(C30:N30)</f>
        <v>0</v>
      </c>
      <c r="P30" s="12">
        <f>IF(O29=0,0,O30/O29)</f>
        <v>0</v>
      </c>
      <c r="Q30" s="12">
        <f>IF(O84=0,0,O30/O84)</f>
        <v>0</v>
      </c>
      <c r="R30" s="167"/>
    </row>
    <row r="31" spans="2:18" x14ac:dyDescent="0.25">
      <c r="B31" s="51" t="s">
        <v>98</v>
      </c>
      <c r="C31" s="52">
        <f>C29-C30</f>
        <v>0</v>
      </c>
      <c r="D31" s="52">
        <f t="shared" ref="D31:N31" si="8">D29-D30</f>
        <v>0</v>
      </c>
      <c r="E31" s="52">
        <f t="shared" si="8"/>
        <v>0</v>
      </c>
      <c r="F31" s="52">
        <f t="shared" si="8"/>
        <v>0</v>
      </c>
      <c r="G31" s="52">
        <f t="shared" si="8"/>
        <v>0</v>
      </c>
      <c r="H31" s="52">
        <f t="shared" si="8"/>
        <v>0</v>
      </c>
      <c r="I31" s="52">
        <f t="shared" si="8"/>
        <v>0</v>
      </c>
      <c r="J31" s="52">
        <f t="shared" si="8"/>
        <v>0</v>
      </c>
      <c r="K31" s="52">
        <f t="shared" si="8"/>
        <v>0</v>
      </c>
      <c r="L31" s="52">
        <f t="shared" si="8"/>
        <v>0</v>
      </c>
      <c r="M31" s="52">
        <f t="shared" si="8"/>
        <v>0</v>
      </c>
      <c r="N31" s="52">
        <f t="shared" si="8"/>
        <v>0</v>
      </c>
      <c r="O31" s="52">
        <f t="shared" si="7"/>
        <v>0</v>
      </c>
      <c r="P31" s="58">
        <f>IF(O29=0,0,O31/O29)</f>
        <v>0</v>
      </c>
      <c r="Q31" s="12">
        <f>IF(O85=0,0,O31/O85)</f>
        <v>0</v>
      </c>
      <c r="R31" s="168"/>
    </row>
    <row r="32" spans="2:18" x14ac:dyDescent="0.25">
      <c r="B32" s="54"/>
      <c r="C32" s="55"/>
      <c r="D32" s="55"/>
      <c r="E32" s="55"/>
      <c r="F32" s="55"/>
      <c r="G32" s="55"/>
      <c r="H32" s="55"/>
      <c r="I32" s="55"/>
      <c r="J32" s="55"/>
      <c r="K32" s="55"/>
      <c r="L32" s="55"/>
      <c r="M32" s="55"/>
      <c r="N32" s="55"/>
      <c r="O32" s="55"/>
      <c r="P32" s="55"/>
      <c r="Q32" s="56"/>
      <c r="R32" s="56"/>
    </row>
    <row r="33" spans="2:18" x14ac:dyDescent="0.25">
      <c r="B33" s="44" t="str">
        <f>IF(ISBLANK(B11),"Product 3",B11)</f>
        <v>Product 3</v>
      </c>
      <c r="C33" s="4"/>
      <c r="D33" s="4"/>
      <c r="E33" s="4"/>
      <c r="F33" s="4"/>
      <c r="G33" s="4"/>
      <c r="H33" s="4"/>
      <c r="I33" s="4"/>
      <c r="J33" s="4"/>
      <c r="K33" s="4"/>
      <c r="L33" s="4"/>
      <c r="M33" s="4"/>
      <c r="N33" s="4"/>
      <c r="O33" s="4"/>
      <c r="P33" s="4"/>
      <c r="Q33" s="4"/>
      <c r="R33" s="169"/>
    </row>
    <row r="34" spans="2:18" x14ac:dyDescent="0.25">
      <c r="B34" s="37" t="s">
        <v>95</v>
      </c>
      <c r="C34" s="106"/>
      <c r="D34" s="106"/>
      <c r="E34" s="106"/>
      <c r="F34" s="106"/>
      <c r="G34" s="106"/>
      <c r="H34" s="106"/>
      <c r="I34" s="106"/>
      <c r="J34" s="106"/>
      <c r="K34" s="106"/>
      <c r="L34" s="106"/>
      <c r="M34" s="106"/>
      <c r="N34" s="106"/>
      <c r="O34" s="2">
        <f>SUM(C34:N34)</f>
        <v>0</v>
      </c>
      <c r="P34" s="2"/>
      <c r="Q34" s="12">
        <f>IF(O82=0,0,O34/O82)</f>
        <v>0</v>
      </c>
      <c r="R34" s="167"/>
    </row>
    <row r="35" spans="2:18" x14ac:dyDescent="0.25">
      <c r="B35" s="37" t="s">
        <v>96</v>
      </c>
      <c r="C35" s="14">
        <f>C34*$D$11</f>
        <v>0</v>
      </c>
      <c r="D35" s="14">
        <f t="shared" ref="D35:N35" si="9">D34*$D$11</f>
        <v>0</v>
      </c>
      <c r="E35" s="14">
        <f t="shared" si="9"/>
        <v>0</v>
      </c>
      <c r="F35" s="14">
        <f t="shared" si="9"/>
        <v>0</v>
      </c>
      <c r="G35" s="14">
        <f t="shared" si="9"/>
        <v>0</v>
      </c>
      <c r="H35" s="14">
        <f t="shared" si="9"/>
        <v>0</v>
      </c>
      <c r="I35" s="14">
        <f t="shared" si="9"/>
        <v>0</v>
      </c>
      <c r="J35" s="14">
        <f t="shared" si="9"/>
        <v>0</v>
      </c>
      <c r="K35" s="14">
        <f t="shared" si="9"/>
        <v>0</v>
      </c>
      <c r="L35" s="14">
        <f t="shared" si="9"/>
        <v>0</v>
      </c>
      <c r="M35" s="14">
        <f t="shared" si="9"/>
        <v>0</v>
      </c>
      <c r="N35" s="14">
        <f t="shared" si="9"/>
        <v>0</v>
      </c>
      <c r="O35" s="14">
        <f>SUM(C35:N35)</f>
        <v>0</v>
      </c>
      <c r="P35" s="12">
        <f>P36+P37</f>
        <v>0</v>
      </c>
      <c r="Q35" s="12">
        <f>IF(O83=0,0,O35/O83)</f>
        <v>0</v>
      </c>
      <c r="R35" s="167"/>
    </row>
    <row r="36" spans="2:18" x14ac:dyDescent="0.25">
      <c r="B36" s="37" t="s">
        <v>99</v>
      </c>
      <c r="C36" s="14">
        <f>C34*$E$11</f>
        <v>0</v>
      </c>
      <c r="D36" s="14">
        <f t="shared" ref="D36:N36" si="10">D34*$E$11</f>
        <v>0</v>
      </c>
      <c r="E36" s="14">
        <f t="shared" si="10"/>
        <v>0</v>
      </c>
      <c r="F36" s="14">
        <f t="shared" si="10"/>
        <v>0</v>
      </c>
      <c r="G36" s="14">
        <f t="shared" si="10"/>
        <v>0</v>
      </c>
      <c r="H36" s="14">
        <f t="shared" si="10"/>
        <v>0</v>
      </c>
      <c r="I36" s="14">
        <f t="shared" si="10"/>
        <v>0</v>
      </c>
      <c r="J36" s="14">
        <f t="shared" si="10"/>
        <v>0</v>
      </c>
      <c r="K36" s="14">
        <f t="shared" si="10"/>
        <v>0</v>
      </c>
      <c r="L36" s="14">
        <f t="shared" si="10"/>
        <v>0</v>
      </c>
      <c r="M36" s="14">
        <f t="shared" si="10"/>
        <v>0</v>
      </c>
      <c r="N36" s="14">
        <f t="shared" si="10"/>
        <v>0</v>
      </c>
      <c r="O36" s="14">
        <f>SUM(C36:N36)</f>
        <v>0</v>
      </c>
      <c r="P36" s="12">
        <f>IF(O29=0,0,O30/O29)</f>
        <v>0</v>
      </c>
      <c r="Q36" s="12">
        <f>IF(O84=0,0,O36/O84)</f>
        <v>0</v>
      </c>
      <c r="R36" s="167"/>
    </row>
    <row r="37" spans="2:18" x14ac:dyDescent="0.25">
      <c r="B37" s="51" t="s">
        <v>98</v>
      </c>
      <c r="C37" s="52">
        <f>C35-C36</f>
        <v>0</v>
      </c>
      <c r="D37" s="52">
        <f t="shared" ref="D37:N37" si="11">D35-D36</f>
        <v>0</v>
      </c>
      <c r="E37" s="52">
        <f t="shared" si="11"/>
        <v>0</v>
      </c>
      <c r="F37" s="52">
        <f t="shared" si="11"/>
        <v>0</v>
      </c>
      <c r="G37" s="52">
        <f t="shared" si="11"/>
        <v>0</v>
      </c>
      <c r="H37" s="52">
        <f t="shared" si="11"/>
        <v>0</v>
      </c>
      <c r="I37" s="52">
        <f t="shared" si="11"/>
        <v>0</v>
      </c>
      <c r="J37" s="52">
        <f t="shared" si="11"/>
        <v>0</v>
      </c>
      <c r="K37" s="52">
        <f t="shared" si="11"/>
        <v>0</v>
      </c>
      <c r="L37" s="52">
        <f t="shared" si="11"/>
        <v>0</v>
      </c>
      <c r="M37" s="52">
        <f t="shared" si="11"/>
        <v>0</v>
      </c>
      <c r="N37" s="52">
        <f t="shared" si="11"/>
        <v>0</v>
      </c>
      <c r="O37" s="52">
        <f>SUM(C37:N37)</f>
        <v>0</v>
      </c>
      <c r="P37" s="58">
        <f>IF(O29=0,0,O31/O29)</f>
        <v>0</v>
      </c>
      <c r="Q37" s="12">
        <f>IF(O85=0,0,O37/O85)</f>
        <v>0</v>
      </c>
      <c r="R37" s="168"/>
    </row>
    <row r="38" spans="2:18" x14ac:dyDescent="0.25">
      <c r="B38" s="54"/>
      <c r="C38" s="55"/>
      <c r="D38" s="55"/>
      <c r="E38" s="55"/>
      <c r="F38" s="55"/>
      <c r="G38" s="55"/>
      <c r="H38" s="55"/>
      <c r="I38" s="55"/>
      <c r="J38" s="55"/>
      <c r="K38" s="55"/>
      <c r="L38" s="55"/>
      <c r="M38" s="55"/>
      <c r="N38" s="55"/>
      <c r="O38" s="55"/>
      <c r="P38" s="55"/>
      <c r="Q38" s="56"/>
      <c r="R38" s="56"/>
    </row>
    <row r="39" spans="2:18" x14ac:dyDescent="0.25">
      <c r="B39" s="44" t="str">
        <f>IF(ISBLANK(B12),"Product 4",B12)</f>
        <v>Product 4</v>
      </c>
      <c r="C39" s="4"/>
      <c r="D39" s="4"/>
      <c r="E39" s="4"/>
      <c r="F39" s="4"/>
      <c r="G39" s="4"/>
      <c r="H39" s="4"/>
      <c r="I39" s="4"/>
      <c r="J39" s="4"/>
      <c r="K39" s="4"/>
      <c r="L39" s="4"/>
      <c r="M39" s="4"/>
      <c r="N39" s="4"/>
      <c r="O39" s="4"/>
      <c r="P39" s="4"/>
      <c r="Q39" s="4"/>
      <c r="R39" s="169"/>
    </row>
    <row r="40" spans="2:18" x14ac:dyDescent="0.25">
      <c r="B40" s="37" t="s">
        <v>95</v>
      </c>
      <c r="C40" s="106"/>
      <c r="D40" s="106"/>
      <c r="E40" s="106"/>
      <c r="F40" s="106"/>
      <c r="G40" s="106"/>
      <c r="H40" s="106"/>
      <c r="I40" s="106"/>
      <c r="J40" s="106"/>
      <c r="K40" s="106"/>
      <c r="L40" s="106"/>
      <c r="M40" s="106"/>
      <c r="N40" s="106"/>
      <c r="O40" s="2">
        <f>SUM(C40:N40)</f>
        <v>0</v>
      </c>
      <c r="P40" s="2"/>
      <c r="Q40" s="12">
        <f>IF(O82=0,0,O40/O82)</f>
        <v>0</v>
      </c>
      <c r="R40" s="167"/>
    </row>
    <row r="41" spans="2:18" x14ac:dyDescent="0.25">
      <c r="B41" s="37" t="s">
        <v>96</v>
      </c>
      <c r="C41" s="14">
        <f>C40*$D$12</f>
        <v>0</v>
      </c>
      <c r="D41" s="14">
        <f t="shared" ref="D41:N41" si="12">D40*$D$12</f>
        <v>0</v>
      </c>
      <c r="E41" s="14">
        <f t="shared" si="12"/>
        <v>0</v>
      </c>
      <c r="F41" s="14">
        <f t="shared" si="12"/>
        <v>0</v>
      </c>
      <c r="G41" s="14">
        <f t="shared" si="12"/>
        <v>0</v>
      </c>
      <c r="H41" s="14">
        <f t="shared" si="12"/>
        <v>0</v>
      </c>
      <c r="I41" s="14">
        <f t="shared" si="12"/>
        <v>0</v>
      </c>
      <c r="J41" s="14">
        <f t="shared" si="12"/>
        <v>0</v>
      </c>
      <c r="K41" s="14">
        <f t="shared" si="12"/>
        <v>0</v>
      </c>
      <c r="L41" s="14">
        <f t="shared" si="12"/>
        <v>0</v>
      </c>
      <c r="M41" s="14">
        <f t="shared" si="12"/>
        <v>0</v>
      </c>
      <c r="N41" s="14">
        <f t="shared" si="12"/>
        <v>0</v>
      </c>
      <c r="O41" s="3">
        <f t="shared" ref="O41:O43" si="13">SUM(C41:N41)</f>
        <v>0</v>
      </c>
      <c r="P41" s="12">
        <f>P42+P43</f>
        <v>0</v>
      </c>
      <c r="Q41" s="12">
        <f>IF(O83=0,0,O41/O83)</f>
        <v>0</v>
      </c>
      <c r="R41" s="167"/>
    </row>
    <row r="42" spans="2:18" x14ac:dyDescent="0.25">
      <c r="B42" s="37" t="s">
        <v>99</v>
      </c>
      <c r="C42" s="14">
        <f>C40*$E$12</f>
        <v>0</v>
      </c>
      <c r="D42" s="14">
        <f t="shared" ref="D42:N42" si="14">D40*$E$12</f>
        <v>0</v>
      </c>
      <c r="E42" s="14">
        <f t="shared" si="14"/>
        <v>0</v>
      </c>
      <c r="F42" s="14">
        <f t="shared" si="14"/>
        <v>0</v>
      </c>
      <c r="G42" s="14">
        <f t="shared" si="14"/>
        <v>0</v>
      </c>
      <c r="H42" s="14">
        <f t="shared" si="14"/>
        <v>0</v>
      </c>
      <c r="I42" s="14">
        <f t="shared" si="14"/>
        <v>0</v>
      </c>
      <c r="J42" s="14">
        <f t="shared" si="14"/>
        <v>0</v>
      </c>
      <c r="K42" s="14">
        <f t="shared" si="14"/>
        <v>0</v>
      </c>
      <c r="L42" s="14">
        <f t="shared" si="14"/>
        <v>0</v>
      </c>
      <c r="M42" s="14">
        <f t="shared" si="14"/>
        <v>0</v>
      </c>
      <c r="N42" s="14">
        <f t="shared" si="14"/>
        <v>0</v>
      </c>
      <c r="O42" s="3">
        <f t="shared" si="13"/>
        <v>0</v>
      </c>
      <c r="P42" s="12">
        <f>IF(O41=0,0,O42/O41)</f>
        <v>0</v>
      </c>
      <c r="Q42" s="12">
        <f>IF(O84=0,0,O42/O84)</f>
        <v>0</v>
      </c>
      <c r="R42" s="167"/>
    </row>
    <row r="43" spans="2:18" x14ac:dyDescent="0.25">
      <c r="B43" s="51" t="s">
        <v>98</v>
      </c>
      <c r="C43" s="52">
        <f>C41-C42</f>
        <v>0</v>
      </c>
      <c r="D43" s="52">
        <f t="shared" ref="D43:N43" si="15">D41-D42</f>
        <v>0</v>
      </c>
      <c r="E43" s="52">
        <f t="shared" si="15"/>
        <v>0</v>
      </c>
      <c r="F43" s="52">
        <f t="shared" si="15"/>
        <v>0</v>
      </c>
      <c r="G43" s="52">
        <f t="shared" si="15"/>
        <v>0</v>
      </c>
      <c r="H43" s="52">
        <f t="shared" si="15"/>
        <v>0</v>
      </c>
      <c r="I43" s="52">
        <f t="shared" si="15"/>
        <v>0</v>
      </c>
      <c r="J43" s="52">
        <f t="shared" si="15"/>
        <v>0</v>
      </c>
      <c r="K43" s="52">
        <f t="shared" si="15"/>
        <v>0</v>
      </c>
      <c r="L43" s="52">
        <f t="shared" si="15"/>
        <v>0</v>
      </c>
      <c r="M43" s="52">
        <f t="shared" si="15"/>
        <v>0</v>
      </c>
      <c r="N43" s="52">
        <f t="shared" si="15"/>
        <v>0</v>
      </c>
      <c r="O43" s="57">
        <f t="shared" si="13"/>
        <v>0</v>
      </c>
      <c r="P43" s="58">
        <f>IF(O41=0,0,O43/O41)</f>
        <v>0</v>
      </c>
      <c r="Q43" s="12">
        <f>IF(O85=0,0,O43/O85)</f>
        <v>0</v>
      </c>
      <c r="R43" s="168"/>
    </row>
    <row r="44" spans="2:18" x14ac:dyDescent="0.25">
      <c r="B44" s="54"/>
      <c r="C44" s="55"/>
      <c r="D44" s="55"/>
      <c r="E44" s="55"/>
      <c r="F44" s="55"/>
      <c r="G44" s="55"/>
      <c r="H44" s="55"/>
      <c r="I44" s="55"/>
      <c r="J44" s="55"/>
      <c r="K44" s="55"/>
      <c r="L44" s="55"/>
      <c r="M44" s="55"/>
      <c r="N44" s="55"/>
      <c r="O44" s="55"/>
      <c r="P44" s="55"/>
      <c r="Q44" s="56"/>
      <c r="R44" s="56"/>
    </row>
    <row r="45" spans="2:18" x14ac:dyDescent="0.25">
      <c r="B45" s="44" t="str">
        <f>IF(ISBLANK(B13),"Product 5",B13)</f>
        <v>Product 5</v>
      </c>
      <c r="C45" s="4"/>
      <c r="D45" s="4"/>
      <c r="E45" s="4"/>
      <c r="F45" s="4"/>
      <c r="G45" s="4"/>
      <c r="H45" s="4"/>
      <c r="I45" s="4"/>
      <c r="J45" s="4"/>
      <c r="K45" s="4"/>
      <c r="L45" s="4"/>
      <c r="M45" s="4"/>
      <c r="N45" s="4"/>
      <c r="O45" s="4"/>
      <c r="P45" s="4"/>
      <c r="Q45" s="4"/>
      <c r="R45" s="169"/>
    </row>
    <row r="46" spans="2:18" x14ac:dyDescent="0.25">
      <c r="B46" s="37" t="s">
        <v>95</v>
      </c>
      <c r="C46" s="106"/>
      <c r="D46" s="106"/>
      <c r="E46" s="106"/>
      <c r="F46" s="106"/>
      <c r="G46" s="106"/>
      <c r="H46" s="106"/>
      <c r="I46" s="106"/>
      <c r="J46" s="106"/>
      <c r="K46" s="106"/>
      <c r="L46" s="106"/>
      <c r="M46" s="106"/>
      <c r="N46" s="106"/>
      <c r="O46" s="2">
        <f>SUM(C46:N46)</f>
        <v>0</v>
      </c>
      <c r="P46" s="2"/>
      <c r="Q46" s="12">
        <f>IF(O82=0,0,O46/O82)</f>
        <v>0</v>
      </c>
      <c r="R46" s="167"/>
    </row>
    <row r="47" spans="2:18" x14ac:dyDescent="0.25">
      <c r="B47" s="37" t="s">
        <v>96</v>
      </c>
      <c r="C47" s="14">
        <f>C46*$D$13</f>
        <v>0</v>
      </c>
      <c r="D47" s="14">
        <f t="shared" ref="D47:N47" si="16">D46*$D$13</f>
        <v>0</v>
      </c>
      <c r="E47" s="14">
        <f t="shared" si="16"/>
        <v>0</v>
      </c>
      <c r="F47" s="14">
        <f t="shared" si="16"/>
        <v>0</v>
      </c>
      <c r="G47" s="14">
        <f t="shared" si="16"/>
        <v>0</v>
      </c>
      <c r="H47" s="14">
        <f t="shared" si="16"/>
        <v>0</v>
      </c>
      <c r="I47" s="14">
        <f t="shared" si="16"/>
        <v>0</v>
      </c>
      <c r="J47" s="14">
        <f t="shared" si="16"/>
        <v>0</v>
      </c>
      <c r="K47" s="14">
        <f t="shared" si="16"/>
        <v>0</v>
      </c>
      <c r="L47" s="14">
        <f t="shared" si="16"/>
        <v>0</v>
      </c>
      <c r="M47" s="14">
        <f t="shared" si="16"/>
        <v>0</v>
      </c>
      <c r="N47" s="14">
        <f t="shared" si="16"/>
        <v>0</v>
      </c>
      <c r="O47" s="14">
        <f>SUM(C47:N47)</f>
        <v>0</v>
      </c>
      <c r="P47" s="12">
        <f>P48+P49</f>
        <v>0</v>
      </c>
      <c r="Q47" s="12">
        <f>IF(O83=0,0,O47/O83)</f>
        <v>0</v>
      </c>
      <c r="R47" s="167"/>
    </row>
    <row r="48" spans="2:18" x14ac:dyDescent="0.25">
      <c r="B48" s="37" t="s">
        <v>99</v>
      </c>
      <c r="C48" s="14">
        <f>C46*$E$13</f>
        <v>0</v>
      </c>
      <c r="D48" s="14">
        <f t="shared" ref="D48:N48" si="17">D46*$E$13</f>
        <v>0</v>
      </c>
      <c r="E48" s="14">
        <f t="shared" si="17"/>
        <v>0</v>
      </c>
      <c r="F48" s="14">
        <f t="shared" si="17"/>
        <v>0</v>
      </c>
      <c r="G48" s="14">
        <f t="shared" si="17"/>
        <v>0</v>
      </c>
      <c r="H48" s="14">
        <f t="shared" si="17"/>
        <v>0</v>
      </c>
      <c r="I48" s="14">
        <f t="shared" si="17"/>
        <v>0</v>
      </c>
      <c r="J48" s="14">
        <f t="shared" si="17"/>
        <v>0</v>
      </c>
      <c r="K48" s="14">
        <f t="shared" si="17"/>
        <v>0</v>
      </c>
      <c r="L48" s="14">
        <f t="shared" si="17"/>
        <v>0</v>
      </c>
      <c r="M48" s="14">
        <f t="shared" si="17"/>
        <v>0</v>
      </c>
      <c r="N48" s="14">
        <f t="shared" si="17"/>
        <v>0</v>
      </c>
      <c r="O48" s="14">
        <f t="shared" ref="O48:O49" si="18">SUM(C48:N48)</f>
        <v>0</v>
      </c>
      <c r="P48" s="12">
        <f>IF(O47=0,0,O48/O47)</f>
        <v>0</v>
      </c>
      <c r="Q48" s="12">
        <f>IF(O84=0,0,O48/O84)</f>
        <v>0</v>
      </c>
      <c r="R48" s="167"/>
    </row>
    <row r="49" spans="2:18" x14ac:dyDescent="0.25">
      <c r="B49" s="51" t="s">
        <v>98</v>
      </c>
      <c r="C49" s="52">
        <f>C47-C48</f>
        <v>0</v>
      </c>
      <c r="D49" s="52">
        <f t="shared" ref="D49:N49" si="19">D47-D48</f>
        <v>0</v>
      </c>
      <c r="E49" s="52">
        <f t="shared" si="19"/>
        <v>0</v>
      </c>
      <c r="F49" s="52">
        <f t="shared" si="19"/>
        <v>0</v>
      </c>
      <c r="G49" s="52">
        <f t="shared" si="19"/>
        <v>0</v>
      </c>
      <c r="H49" s="52">
        <f t="shared" si="19"/>
        <v>0</v>
      </c>
      <c r="I49" s="52">
        <f t="shared" si="19"/>
        <v>0</v>
      </c>
      <c r="J49" s="52">
        <f t="shared" si="19"/>
        <v>0</v>
      </c>
      <c r="K49" s="52">
        <f t="shared" si="19"/>
        <v>0</v>
      </c>
      <c r="L49" s="52">
        <f t="shared" si="19"/>
        <v>0</v>
      </c>
      <c r="M49" s="52">
        <f t="shared" si="19"/>
        <v>0</v>
      </c>
      <c r="N49" s="52">
        <f t="shared" si="19"/>
        <v>0</v>
      </c>
      <c r="O49" s="52">
        <f t="shared" si="18"/>
        <v>0</v>
      </c>
      <c r="P49" s="58">
        <f>IF(O47=0,0,O49/O47)</f>
        <v>0</v>
      </c>
      <c r="Q49" s="58">
        <f>IF(O85=0,0,O49/O85)</f>
        <v>0</v>
      </c>
      <c r="R49" s="168"/>
    </row>
    <row r="50" spans="2:18" x14ac:dyDescent="0.25">
      <c r="B50" s="54"/>
      <c r="C50" s="55"/>
      <c r="D50" s="55"/>
      <c r="E50" s="55"/>
      <c r="F50" s="55"/>
      <c r="G50" s="55"/>
      <c r="H50" s="55"/>
      <c r="I50" s="55"/>
      <c r="J50" s="55"/>
      <c r="K50" s="55"/>
      <c r="L50" s="55"/>
      <c r="M50" s="55"/>
      <c r="N50" s="55"/>
      <c r="O50" s="55"/>
      <c r="P50" s="55"/>
      <c r="Q50" s="56"/>
      <c r="R50" s="56"/>
    </row>
    <row r="51" spans="2:18" x14ac:dyDescent="0.25">
      <c r="B51" s="44" t="str">
        <f>IF(ISBLANK(B14),"Product 6",B14)</f>
        <v>Product 6</v>
      </c>
      <c r="C51" s="4"/>
      <c r="D51" s="4"/>
      <c r="E51" s="4"/>
      <c r="F51" s="4"/>
      <c r="G51" s="4"/>
      <c r="H51" s="4"/>
      <c r="I51" s="4"/>
      <c r="J51" s="4"/>
      <c r="K51" s="4"/>
      <c r="L51" s="4"/>
      <c r="M51" s="4"/>
      <c r="N51" s="4"/>
      <c r="O51" s="4"/>
      <c r="P51" s="4"/>
      <c r="Q51" s="4"/>
      <c r="R51" s="169"/>
    </row>
    <row r="52" spans="2:18" x14ac:dyDescent="0.25">
      <c r="B52" s="37" t="s">
        <v>95</v>
      </c>
      <c r="C52" s="106"/>
      <c r="D52" s="106"/>
      <c r="E52" s="106"/>
      <c r="F52" s="106"/>
      <c r="G52" s="106"/>
      <c r="H52" s="106"/>
      <c r="I52" s="106"/>
      <c r="J52" s="106"/>
      <c r="K52" s="106"/>
      <c r="L52" s="106"/>
      <c r="M52" s="106"/>
      <c r="N52" s="106"/>
      <c r="O52" s="2">
        <f>SUM(C52:N52)</f>
        <v>0</v>
      </c>
      <c r="P52" s="2"/>
      <c r="Q52" s="12">
        <f>IF(O82=0,0,O52/O82)</f>
        <v>0</v>
      </c>
      <c r="R52" s="167"/>
    </row>
    <row r="53" spans="2:18" x14ac:dyDescent="0.25">
      <c r="B53" s="37" t="s">
        <v>96</v>
      </c>
      <c r="C53" s="14">
        <f>C52*$D$14</f>
        <v>0</v>
      </c>
      <c r="D53" s="14">
        <f t="shared" ref="D53:N53" si="20">D52*$D$14</f>
        <v>0</v>
      </c>
      <c r="E53" s="14">
        <f t="shared" si="20"/>
        <v>0</v>
      </c>
      <c r="F53" s="14">
        <f t="shared" si="20"/>
        <v>0</v>
      </c>
      <c r="G53" s="14">
        <f t="shared" si="20"/>
        <v>0</v>
      </c>
      <c r="H53" s="14">
        <f t="shared" si="20"/>
        <v>0</v>
      </c>
      <c r="I53" s="14">
        <f t="shared" si="20"/>
        <v>0</v>
      </c>
      <c r="J53" s="14">
        <f t="shared" si="20"/>
        <v>0</v>
      </c>
      <c r="K53" s="14">
        <f t="shared" si="20"/>
        <v>0</v>
      </c>
      <c r="L53" s="14">
        <f t="shared" si="20"/>
        <v>0</v>
      </c>
      <c r="M53" s="14">
        <f t="shared" si="20"/>
        <v>0</v>
      </c>
      <c r="N53" s="14">
        <f t="shared" si="20"/>
        <v>0</v>
      </c>
      <c r="O53" s="14">
        <f>SUM(C53:N53)</f>
        <v>0</v>
      </c>
      <c r="P53" s="12">
        <f>P54+P55</f>
        <v>0</v>
      </c>
      <c r="Q53" s="12">
        <f>IF(O83=0,0,O53/O83)</f>
        <v>0</v>
      </c>
      <c r="R53" s="167"/>
    </row>
    <row r="54" spans="2:18" x14ac:dyDescent="0.25">
      <c r="B54" s="37" t="s">
        <v>99</v>
      </c>
      <c r="C54" s="14">
        <f>C52*$E$14</f>
        <v>0</v>
      </c>
      <c r="D54" s="14">
        <f t="shared" ref="D54:N54" si="21">D52*$E$14</f>
        <v>0</v>
      </c>
      <c r="E54" s="14">
        <f t="shared" si="21"/>
        <v>0</v>
      </c>
      <c r="F54" s="14">
        <f t="shared" si="21"/>
        <v>0</v>
      </c>
      <c r="G54" s="14">
        <f t="shared" si="21"/>
        <v>0</v>
      </c>
      <c r="H54" s="14">
        <f t="shared" si="21"/>
        <v>0</v>
      </c>
      <c r="I54" s="14">
        <f t="shared" si="21"/>
        <v>0</v>
      </c>
      <c r="J54" s="14">
        <f t="shared" si="21"/>
        <v>0</v>
      </c>
      <c r="K54" s="14">
        <f t="shared" si="21"/>
        <v>0</v>
      </c>
      <c r="L54" s="14">
        <f t="shared" si="21"/>
        <v>0</v>
      </c>
      <c r="M54" s="14">
        <f t="shared" si="21"/>
        <v>0</v>
      </c>
      <c r="N54" s="14">
        <f t="shared" si="21"/>
        <v>0</v>
      </c>
      <c r="O54" s="14">
        <f t="shared" ref="O54:O55" si="22">SUM(C54:N54)</f>
        <v>0</v>
      </c>
      <c r="P54" s="12">
        <f>IF(O53=0,0,O54/O53)</f>
        <v>0</v>
      </c>
      <c r="Q54" s="12">
        <f>IF(O84=0,0,O54/O84)</f>
        <v>0</v>
      </c>
      <c r="R54" s="167"/>
    </row>
    <row r="55" spans="2:18" x14ac:dyDescent="0.25">
      <c r="B55" s="51" t="s">
        <v>98</v>
      </c>
      <c r="C55" s="52">
        <f>C53-C54</f>
        <v>0</v>
      </c>
      <c r="D55" s="52">
        <f t="shared" ref="D55:N55" si="23">D53-D54</f>
        <v>0</v>
      </c>
      <c r="E55" s="52">
        <f t="shared" si="23"/>
        <v>0</v>
      </c>
      <c r="F55" s="52">
        <f t="shared" si="23"/>
        <v>0</v>
      </c>
      <c r="G55" s="52">
        <f t="shared" si="23"/>
        <v>0</v>
      </c>
      <c r="H55" s="52">
        <f t="shared" si="23"/>
        <v>0</v>
      </c>
      <c r="I55" s="52">
        <f t="shared" si="23"/>
        <v>0</v>
      </c>
      <c r="J55" s="52">
        <f t="shared" si="23"/>
        <v>0</v>
      </c>
      <c r="K55" s="52">
        <f t="shared" si="23"/>
        <v>0</v>
      </c>
      <c r="L55" s="52">
        <f t="shared" si="23"/>
        <v>0</v>
      </c>
      <c r="M55" s="52">
        <f t="shared" si="23"/>
        <v>0</v>
      </c>
      <c r="N55" s="52">
        <f t="shared" si="23"/>
        <v>0</v>
      </c>
      <c r="O55" s="52">
        <f t="shared" si="22"/>
        <v>0</v>
      </c>
      <c r="P55" s="58">
        <f>IF(O53=0,0,O55/O53)</f>
        <v>0</v>
      </c>
      <c r="Q55" s="12">
        <f>IF(O85=0,0,O55/O85)</f>
        <v>0</v>
      </c>
      <c r="R55" s="168"/>
    </row>
    <row r="56" spans="2:18" x14ac:dyDescent="0.25">
      <c r="B56" s="54"/>
      <c r="C56" s="55"/>
      <c r="D56" s="55"/>
      <c r="E56" s="55"/>
      <c r="F56" s="55"/>
      <c r="G56" s="55"/>
      <c r="H56" s="55"/>
      <c r="I56" s="55"/>
      <c r="J56" s="55"/>
      <c r="K56" s="55"/>
      <c r="L56" s="55"/>
      <c r="M56" s="55"/>
      <c r="N56" s="55"/>
      <c r="O56" s="55"/>
      <c r="P56" s="55"/>
      <c r="Q56" s="56"/>
      <c r="R56" s="56"/>
    </row>
    <row r="57" spans="2:18" x14ac:dyDescent="0.25">
      <c r="B57" s="44" t="str">
        <f>IF(ISBLANK(B15),"Product 7",B15)</f>
        <v>Product 7</v>
      </c>
      <c r="C57" s="4"/>
      <c r="D57" s="4"/>
      <c r="E57" s="4"/>
      <c r="F57" s="4"/>
      <c r="G57" s="4"/>
      <c r="H57" s="4"/>
      <c r="I57" s="4"/>
      <c r="J57" s="4"/>
      <c r="K57" s="4"/>
      <c r="L57" s="4"/>
      <c r="M57" s="4"/>
      <c r="N57" s="4"/>
      <c r="O57" s="4"/>
      <c r="P57" s="4"/>
      <c r="Q57" s="4"/>
      <c r="R57" s="169"/>
    </row>
    <row r="58" spans="2:18" x14ac:dyDescent="0.25">
      <c r="B58" s="37" t="s">
        <v>95</v>
      </c>
      <c r="C58" s="106"/>
      <c r="D58" s="106"/>
      <c r="E58" s="106"/>
      <c r="F58" s="106"/>
      <c r="G58" s="106"/>
      <c r="H58" s="106"/>
      <c r="I58" s="106"/>
      <c r="J58" s="106"/>
      <c r="K58" s="106"/>
      <c r="L58" s="106"/>
      <c r="M58" s="106"/>
      <c r="N58" s="106"/>
      <c r="O58" s="2">
        <f>SUM(C58:N58)</f>
        <v>0</v>
      </c>
      <c r="P58" s="2"/>
      <c r="Q58" s="12">
        <f>IF(O82=0,0,O58/O82)</f>
        <v>0</v>
      </c>
      <c r="R58" s="167"/>
    </row>
    <row r="59" spans="2:18" x14ac:dyDescent="0.25">
      <c r="B59" s="37" t="s">
        <v>96</v>
      </c>
      <c r="C59" s="14">
        <f>C58*$D$15</f>
        <v>0</v>
      </c>
      <c r="D59" s="14">
        <f t="shared" ref="D59:N59" si="24">D58*$D$15</f>
        <v>0</v>
      </c>
      <c r="E59" s="14">
        <f t="shared" si="24"/>
        <v>0</v>
      </c>
      <c r="F59" s="14">
        <f t="shared" si="24"/>
        <v>0</v>
      </c>
      <c r="G59" s="14">
        <f t="shared" si="24"/>
        <v>0</v>
      </c>
      <c r="H59" s="14">
        <f t="shared" si="24"/>
        <v>0</v>
      </c>
      <c r="I59" s="14">
        <f t="shared" si="24"/>
        <v>0</v>
      </c>
      <c r="J59" s="14">
        <f t="shared" si="24"/>
        <v>0</v>
      </c>
      <c r="K59" s="14">
        <f t="shared" si="24"/>
        <v>0</v>
      </c>
      <c r="L59" s="14">
        <f t="shared" si="24"/>
        <v>0</v>
      </c>
      <c r="M59" s="14">
        <f t="shared" si="24"/>
        <v>0</v>
      </c>
      <c r="N59" s="14">
        <f t="shared" si="24"/>
        <v>0</v>
      </c>
      <c r="O59" s="14">
        <f>SUM(C59:N59)</f>
        <v>0</v>
      </c>
      <c r="P59" s="12">
        <f>P60+P61</f>
        <v>0</v>
      </c>
      <c r="Q59" s="12">
        <f>IF(O83=0,0,O59/O83)</f>
        <v>0</v>
      </c>
      <c r="R59" s="167"/>
    </row>
    <row r="60" spans="2:18" x14ac:dyDescent="0.25">
      <c r="B60" s="37" t="s">
        <v>99</v>
      </c>
      <c r="C60" s="14">
        <f>C58*$E$15</f>
        <v>0</v>
      </c>
      <c r="D60" s="14">
        <f t="shared" ref="D60:N60" si="25">D58*$E$15</f>
        <v>0</v>
      </c>
      <c r="E60" s="14">
        <f t="shared" si="25"/>
        <v>0</v>
      </c>
      <c r="F60" s="14">
        <f t="shared" si="25"/>
        <v>0</v>
      </c>
      <c r="G60" s="14">
        <f t="shared" si="25"/>
        <v>0</v>
      </c>
      <c r="H60" s="14">
        <f t="shared" si="25"/>
        <v>0</v>
      </c>
      <c r="I60" s="14">
        <f t="shared" si="25"/>
        <v>0</v>
      </c>
      <c r="J60" s="14">
        <f t="shared" si="25"/>
        <v>0</v>
      </c>
      <c r="K60" s="14">
        <f t="shared" si="25"/>
        <v>0</v>
      </c>
      <c r="L60" s="14">
        <f t="shared" si="25"/>
        <v>0</v>
      </c>
      <c r="M60" s="14">
        <f t="shared" si="25"/>
        <v>0</v>
      </c>
      <c r="N60" s="14">
        <f t="shared" si="25"/>
        <v>0</v>
      </c>
      <c r="O60" s="14">
        <f t="shared" ref="O60:O61" si="26">SUM(C60:N60)</f>
        <v>0</v>
      </c>
      <c r="P60" s="12">
        <f>IF(O59=0,0,O60/O59)</f>
        <v>0</v>
      </c>
      <c r="Q60" s="12">
        <f>IF(O84=0,0,O60/O84)</f>
        <v>0</v>
      </c>
      <c r="R60" s="167"/>
    </row>
    <row r="61" spans="2:18" x14ac:dyDescent="0.25">
      <c r="B61" s="51" t="s">
        <v>98</v>
      </c>
      <c r="C61" s="52">
        <f>C59-C60</f>
        <v>0</v>
      </c>
      <c r="D61" s="52">
        <f t="shared" ref="D61:N61" si="27">D59-D60</f>
        <v>0</v>
      </c>
      <c r="E61" s="52">
        <f t="shared" si="27"/>
        <v>0</v>
      </c>
      <c r="F61" s="52">
        <f t="shared" si="27"/>
        <v>0</v>
      </c>
      <c r="G61" s="52">
        <f t="shared" si="27"/>
        <v>0</v>
      </c>
      <c r="H61" s="52">
        <f t="shared" si="27"/>
        <v>0</v>
      </c>
      <c r="I61" s="52">
        <f t="shared" si="27"/>
        <v>0</v>
      </c>
      <c r="J61" s="52">
        <f t="shared" si="27"/>
        <v>0</v>
      </c>
      <c r="K61" s="52">
        <f t="shared" si="27"/>
        <v>0</v>
      </c>
      <c r="L61" s="52">
        <f t="shared" si="27"/>
        <v>0</v>
      </c>
      <c r="M61" s="52">
        <f t="shared" si="27"/>
        <v>0</v>
      </c>
      <c r="N61" s="52">
        <f t="shared" si="27"/>
        <v>0</v>
      </c>
      <c r="O61" s="52">
        <f t="shared" si="26"/>
        <v>0</v>
      </c>
      <c r="P61" s="58">
        <f>IF(O59=0,0,O61/O59)</f>
        <v>0</v>
      </c>
      <c r="Q61" s="12">
        <f>IF(O85=0,0,O61/O85)</f>
        <v>0</v>
      </c>
      <c r="R61" s="168"/>
    </row>
    <row r="62" spans="2:18" x14ac:dyDescent="0.25">
      <c r="B62" s="54"/>
      <c r="C62" s="55"/>
      <c r="D62" s="55"/>
      <c r="E62" s="55"/>
      <c r="F62" s="55"/>
      <c r="G62" s="55"/>
      <c r="H62" s="55"/>
      <c r="I62" s="55"/>
      <c r="J62" s="55"/>
      <c r="K62" s="55"/>
      <c r="L62" s="55"/>
      <c r="M62" s="55"/>
      <c r="N62" s="55"/>
      <c r="O62" s="55"/>
      <c r="P62" s="55"/>
      <c r="Q62" s="56"/>
      <c r="R62" s="56"/>
    </row>
    <row r="63" spans="2:18" x14ac:dyDescent="0.25">
      <c r="B63" s="44" t="str">
        <f>IF(ISBLANK(B16),"Product 8",B16)</f>
        <v>Product 8</v>
      </c>
      <c r="C63" s="4"/>
      <c r="D63" s="4"/>
      <c r="E63" s="4"/>
      <c r="F63" s="4"/>
      <c r="G63" s="4"/>
      <c r="H63" s="4"/>
      <c r="I63" s="4"/>
      <c r="J63" s="4"/>
      <c r="K63" s="4"/>
      <c r="L63" s="4"/>
      <c r="M63" s="4"/>
      <c r="N63" s="4"/>
      <c r="O63" s="4"/>
      <c r="P63" s="4"/>
      <c r="Q63" s="4"/>
      <c r="R63" s="169"/>
    </row>
    <row r="64" spans="2:18" x14ac:dyDescent="0.25">
      <c r="B64" s="37" t="s">
        <v>95</v>
      </c>
      <c r="C64" s="106"/>
      <c r="D64" s="106"/>
      <c r="E64" s="106"/>
      <c r="F64" s="106"/>
      <c r="G64" s="106"/>
      <c r="H64" s="106"/>
      <c r="I64" s="106"/>
      <c r="J64" s="106"/>
      <c r="K64" s="106"/>
      <c r="L64" s="106"/>
      <c r="M64" s="106"/>
      <c r="N64" s="106"/>
      <c r="O64" s="2">
        <f>SUM(C64:N64)</f>
        <v>0</v>
      </c>
      <c r="P64" s="2"/>
      <c r="Q64" s="12">
        <f>IF(O82=0,0,O64/O82)</f>
        <v>0</v>
      </c>
      <c r="R64" s="167"/>
    </row>
    <row r="65" spans="2:18" x14ac:dyDescent="0.25">
      <c r="B65" s="37" t="s">
        <v>96</v>
      </c>
      <c r="C65" s="14">
        <f>C64*$D$16</f>
        <v>0</v>
      </c>
      <c r="D65" s="14">
        <f t="shared" ref="D65:N65" si="28">D64*$D$16</f>
        <v>0</v>
      </c>
      <c r="E65" s="14">
        <f t="shared" si="28"/>
        <v>0</v>
      </c>
      <c r="F65" s="14">
        <f t="shared" si="28"/>
        <v>0</v>
      </c>
      <c r="G65" s="14">
        <f t="shared" si="28"/>
        <v>0</v>
      </c>
      <c r="H65" s="14">
        <f t="shared" si="28"/>
        <v>0</v>
      </c>
      <c r="I65" s="14">
        <f t="shared" si="28"/>
        <v>0</v>
      </c>
      <c r="J65" s="14">
        <f t="shared" si="28"/>
        <v>0</v>
      </c>
      <c r="K65" s="14">
        <f t="shared" si="28"/>
        <v>0</v>
      </c>
      <c r="L65" s="14">
        <f t="shared" si="28"/>
        <v>0</v>
      </c>
      <c r="M65" s="14">
        <f t="shared" si="28"/>
        <v>0</v>
      </c>
      <c r="N65" s="14">
        <f t="shared" si="28"/>
        <v>0</v>
      </c>
      <c r="O65" s="14">
        <f>SUM(C65:N65)</f>
        <v>0</v>
      </c>
      <c r="P65" s="12">
        <f>P66+P67</f>
        <v>0</v>
      </c>
      <c r="Q65" s="12">
        <f>IF(O83=0,0,O65/O83)</f>
        <v>0</v>
      </c>
      <c r="R65" s="167"/>
    </row>
    <row r="66" spans="2:18" x14ac:dyDescent="0.25">
      <c r="B66" s="37" t="s">
        <v>99</v>
      </c>
      <c r="C66" s="14">
        <f>C64*$E$16</f>
        <v>0</v>
      </c>
      <c r="D66" s="14">
        <f t="shared" ref="D66:N66" si="29">D64*$E$16</f>
        <v>0</v>
      </c>
      <c r="E66" s="14">
        <f t="shared" si="29"/>
        <v>0</v>
      </c>
      <c r="F66" s="14">
        <f t="shared" si="29"/>
        <v>0</v>
      </c>
      <c r="G66" s="14">
        <f t="shared" si="29"/>
        <v>0</v>
      </c>
      <c r="H66" s="14">
        <f t="shared" si="29"/>
        <v>0</v>
      </c>
      <c r="I66" s="14">
        <f t="shared" si="29"/>
        <v>0</v>
      </c>
      <c r="J66" s="14">
        <f t="shared" si="29"/>
        <v>0</v>
      </c>
      <c r="K66" s="14">
        <f t="shared" si="29"/>
        <v>0</v>
      </c>
      <c r="L66" s="14">
        <f t="shared" si="29"/>
        <v>0</v>
      </c>
      <c r="M66" s="14">
        <f t="shared" si="29"/>
        <v>0</v>
      </c>
      <c r="N66" s="14">
        <f t="shared" si="29"/>
        <v>0</v>
      </c>
      <c r="O66" s="14">
        <f t="shared" ref="O66:O67" si="30">SUM(C66:N66)</f>
        <v>0</v>
      </c>
      <c r="P66" s="12">
        <f>IF(O65=0,0,O66/O65)</f>
        <v>0</v>
      </c>
      <c r="Q66" s="12">
        <f>IF(O84=0,0,O66/O84)</f>
        <v>0</v>
      </c>
      <c r="R66" s="167"/>
    </row>
    <row r="67" spans="2:18" x14ac:dyDescent="0.25">
      <c r="B67" s="51" t="s">
        <v>98</v>
      </c>
      <c r="C67" s="52">
        <f>C65-C66</f>
        <v>0</v>
      </c>
      <c r="D67" s="52">
        <f t="shared" ref="D67:N67" si="31">D65-D66</f>
        <v>0</v>
      </c>
      <c r="E67" s="52">
        <f t="shared" si="31"/>
        <v>0</v>
      </c>
      <c r="F67" s="52">
        <f t="shared" si="31"/>
        <v>0</v>
      </c>
      <c r="G67" s="52">
        <f t="shared" si="31"/>
        <v>0</v>
      </c>
      <c r="H67" s="52">
        <f t="shared" si="31"/>
        <v>0</v>
      </c>
      <c r="I67" s="52">
        <f t="shared" si="31"/>
        <v>0</v>
      </c>
      <c r="J67" s="52">
        <f t="shared" si="31"/>
        <v>0</v>
      </c>
      <c r="K67" s="52">
        <f t="shared" si="31"/>
        <v>0</v>
      </c>
      <c r="L67" s="52">
        <f t="shared" si="31"/>
        <v>0</v>
      </c>
      <c r="M67" s="52">
        <f t="shared" si="31"/>
        <v>0</v>
      </c>
      <c r="N67" s="52">
        <f t="shared" si="31"/>
        <v>0</v>
      </c>
      <c r="O67" s="52">
        <f t="shared" si="30"/>
        <v>0</v>
      </c>
      <c r="P67" s="58">
        <f>IF(O65=0,0,O67/O65)</f>
        <v>0</v>
      </c>
      <c r="Q67" s="12">
        <f>IF(O85=0,0,O67/O85)</f>
        <v>0</v>
      </c>
      <c r="R67" s="168"/>
    </row>
    <row r="68" spans="2:18" x14ac:dyDescent="0.25">
      <c r="B68" s="54"/>
      <c r="C68" s="55"/>
      <c r="D68" s="55"/>
      <c r="E68" s="55"/>
      <c r="F68" s="55"/>
      <c r="G68" s="55"/>
      <c r="H68" s="55"/>
      <c r="I68" s="55"/>
      <c r="J68" s="55"/>
      <c r="K68" s="55"/>
      <c r="L68" s="55"/>
      <c r="M68" s="55"/>
      <c r="N68" s="55"/>
      <c r="O68" s="55"/>
      <c r="P68" s="55"/>
      <c r="Q68" s="56"/>
      <c r="R68" s="56"/>
    </row>
    <row r="69" spans="2:18" x14ac:dyDescent="0.25">
      <c r="B69" s="44" t="str">
        <f>IF(ISBLANK(B17),"Product 9",B17)</f>
        <v>Product 9</v>
      </c>
      <c r="C69" s="4"/>
      <c r="D69" s="4"/>
      <c r="E69" s="4"/>
      <c r="F69" s="4"/>
      <c r="G69" s="4"/>
      <c r="H69" s="4"/>
      <c r="I69" s="4"/>
      <c r="J69" s="4"/>
      <c r="K69" s="4"/>
      <c r="L69" s="4"/>
      <c r="M69" s="4"/>
      <c r="N69" s="4"/>
      <c r="O69" s="4"/>
      <c r="P69" s="4"/>
      <c r="Q69" s="4"/>
      <c r="R69" s="169"/>
    </row>
    <row r="70" spans="2:18" x14ac:dyDescent="0.25">
      <c r="B70" s="37" t="s">
        <v>95</v>
      </c>
      <c r="C70" s="106"/>
      <c r="D70" s="106"/>
      <c r="E70" s="106"/>
      <c r="F70" s="106"/>
      <c r="G70" s="106"/>
      <c r="H70" s="106"/>
      <c r="I70" s="106"/>
      <c r="J70" s="106"/>
      <c r="K70" s="106"/>
      <c r="L70" s="106"/>
      <c r="M70" s="106"/>
      <c r="N70" s="106"/>
      <c r="O70" s="2">
        <f>SUM(C70:N70)</f>
        <v>0</v>
      </c>
      <c r="P70" s="2"/>
      <c r="Q70" s="12">
        <f>IF(O82=0,0,O70/O82)</f>
        <v>0</v>
      </c>
      <c r="R70" s="167"/>
    </row>
    <row r="71" spans="2:18" x14ac:dyDescent="0.25">
      <c r="B71" s="37" t="s">
        <v>96</v>
      </c>
      <c r="C71" s="14">
        <f>C70*$D$17</f>
        <v>0</v>
      </c>
      <c r="D71" s="14">
        <f t="shared" ref="D71:N71" si="32">D70*$D$17</f>
        <v>0</v>
      </c>
      <c r="E71" s="14">
        <f t="shared" si="32"/>
        <v>0</v>
      </c>
      <c r="F71" s="14">
        <f t="shared" si="32"/>
        <v>0</v>
      </c>
      <c r="G71" s="14">
        <f t="shared" si="32"/>
        <v>0</v>
      </c>
      <c r="H71" s="14">
        <f t="shared" si="32"/>
        <v>0</v>
      </c>
      <c r="I71" s="14">
        <f t="shared" si="32"/>
        <v>0</v>
      </c>
      <c r="J71" s="14">
        <f t="shared" si="32"/>
        <v>0</v>
      </c>
      <c r="K71" s="14">
        <f t="shared" si="32"/>
        <v>0</v>
      </c>
      <c r="L71" s="14">
        <f t="shared" si="32"/>
        <v>0</v>
      </c>
      <c r="M71" s="14">
        <f t="shared" si="32"/>
        <v>0</v>
      </c>
      <c r="N71" s="14">
        <f t="shared" si="32"/>
        <v>0</v>
      </c>
      <c r="O71" s="14">
        <f>SUM(C71:N71)</f>
        <v>0</v>
      </c>
      <c r="P71" s="12">
        <f>P72+P73</f>
        <v>0</v>
      </c>
      <c r="Q71" s="12">
        <f>IF(O83=0,0,O71/O83)</f>
        <v>0</v>
      </c>
      <c r="R71" s="167"/>
    </row>
    <row r="72" spans="2:18" x14ac:dyDescent="0.25">
      <c r="B72" s="37" t="s">
        <v>99</v>
      </c>
      <c r="C72" s="14">
        <f>C70*$E$17</f>
        <v>0</v>
      </c>
      <c r="D72" s="14">
        <f t="shared" ref="D72:N72" si="33">D70*$E$17</f>
        <v>0</v>
      </c>
      <c r="E72" s="14">
        <f t="shared" si="33"/>
        <v>0</v>
      </c>
      <c r="F72" s="14">
        <f t="shared" si="33"/>
        <v>0</v>
      </c>
      <c r="G72" s="14">
        <f t="shared" si="33"/>
        <v>0</v>
      </c>
      <c r="H72" s="14">
        <f t="shared" si="33"/>
        <v>0</v>
      </c>
      <c r="I72" s="14">
        <f t="shared" si="33"/>
        <v>0</v>
      </c>
      <c r="J72" s="14">
        <f t="shared" si="33"/>
        <v>0</v>
      </c>
      <c r="K72" s="14">
        <f t="shared" si="33"/>
        <v>0</v>
      </c>
      <c r="L72" s="14">
        <f t="shared" si="33"/>
        <v>0</v>
      </c>
      <c r="M72" s="14">
        <f t="shared" si="33"/>
        <v>0</v>
      </c>
      <c r="N72" s="14">
        <f t="shared" si="33"/>
        <v>0</v>
      </c>
      <c r="O72" s="14">
        <f t="shared" ref="O72:O73" si="34">SUM(C72:N72)</f>
        <v>0</v>
      </c>
      <c r="P72" s="12">
        <f>IF(O71=0,0,O72/O71)</f>
        <v>0</v>
      </c>
      <c r="Q72" s="12">
        <f>IF(O84=0,0,O72/O84)</f>
        <v>0</v>
      </c>
      <c r="R72" s="167"/>
    </row>
    <row r="73" spans="2:18" x14ac:dyDescent="0.25">
      <c r="B73" s="51" t="s">
        <v>98</v>
      </c>
      <c r="C73" s="52">
        <f>C71-C72</f>
        <v>0</v>
      </c>
      <c r="D73" s="52">
        <f t="shared" ref="D73:N73" si="35">D71-D72</f>
        <v>0</v>
      </c>
      <c r="E73" s="52">
        <f t="shared" si="35"/>
        <v>0</v>
      </c>
      <c r="F73" s="52">
        <f t="shared" si="35"/>
        <v>0</v>
      </c>
      <c r="G73" s="52">
        <f t="shared" si="35"/>
        <v>0</v>
      </c>
      <c r="H73" s="52">
        <f t="shared" si="35"/>
        <v>0</v>
      </c>
      <c r="I73" s="52">
        <f t="shared" si="35"/>
        <v>0</v>
      </c>
      <c r="J73" s="52">
        <f t="shared" si="35"/>
        <v>0</v>
      </c>
      <c r="K73" s="52">
        <f t="shared" si="35"/>
        <v>0</v>
      </c>
      <c r="L73" s="52">
        <f t="shared" si="35"/>
        <v>0</v>
      </c>
      <c r="M73" s="52">
        <f t="shared" si="35"/>
        <v>0</v>
      </c>
      <c r="N73" s="52">
        <f t="shared" si="35"/>
        <v>0</v>
      </c>
      <c r="O73" s="52">
        <f t="shared" si="34"/>
        <v>0</v>
      </c>
      <c r="P73" s="58">
        <f>IF(O71=0,0,O73/O71)</f>
        <v>0</v>
      </c>
      <c r="Q73" s="12">
        <f>IF(O85=0,0,O73/O85)</f>
        <v>0</v>
      </c>
      <c r="R73" s="168"/>
    </row>
    <row r="74" spans="2:18" x14ac:dyDescent="0.25">
      <c r="B74" s="54"/>
      <c r="C74" s="55"/>
      <c r="D74" s="55"/>
      <c r="E74" s="55"/>
      <c r="F74" s="55"/>
      <c r="G74" s="55"/>
      <c r="H74" s="55"/>
      <c r="I74" s="55"/>
      <c r="J74" s="55"/>
      <c r="K74" s="55"/>
      <c r="L74" s="55"/>
      <c r="M74" s="55"/>
      <c r="N74" s="55"/>
      <c r="O74" s="55"/>
      <c r="P74" s="55"/>
      <c r="Q74" s="56"/>
      <c r="R74" s="56"/>
    </row>
    <row r="75" spans="2:18" x14ac:dyDescent="0.25">
      <c r="B75" s="44" t="str">
        <f>IF(ISBLANK(B18),"Product 10",B18)</f>
        <v>Product 10</v>
      </c>
      <c r="C75" s="4"/>
      <c r="D75" s="4"/>
      <c r="E75" s="4"/>
      <c r="F75" s="4"/>
      <c r="G75" s="4"/>
      <c r="H75" s="4"/>
      <c r="I75" s="4"/>
      <c r="J75" s="4"/>
      <c r="K75" s="4"/>
      <c r="L75" s="4"/>
      <c r="M75" s="4"/>
      <c r="N75" s="4"/>
      <c r="O75" s="4"/>
      <c r="P75" s="4"/>
      <c r="Q75" s="4"/>
      <c r="R75" s="169"/>
    </row>
    <row r="76" spans="2:18" x14ac:dyDescent="0.25">
      <c r="B76" s="37" t="s">
        <v>95</v>
      </c>
      <c r="C76" s="106"/>
      <c r="D76" s="106"/>
      <c r="E76" s="106"/>
      <c r="F76" s="106"/>
      <c r="G76" s="106"/>
      <c r="H76" s="106"/>
      <c r="I76" s="106"/>
      <c r="J76" s="106"/>
      <c r="K76" s="106"/>
      <c r="L76" s="106"/>
      <c r="M76" s="106"/>
      <c r="N76" s="106"/>
      <c r="O76" s="2">
        <f>SUM(C76:N76)</f>
        <v>0</v>
      </c>
      <c r="P76" s="2"/>
      <c r="Q76" s="12">
        <f>IF(O82=0,0,O76/O82)</f>
        <v>0</v>
      </c>
      <c r="R76" s="167"/>
    </row>
    <row r="77" spans="2:18" x14ac:dyDescent="0.25">
      <c r="B77" s="37" t="s">
        <v>96</v>
      </c>
      <c r="C77" s="14">
        <f>C76*$D$18</f>
        <v>0</v>
      </c>
      <c r="D77" s="14">
        <f t="shared" ref="D77:N77" si="36">D76*$D$18</f>
        <v>0</v>
      </c>
      <c r="E77" s="14">
        <f t="shared" si="36"/>
        <v>0</v>
      </c>
      <c r="F77" s="14">
        <f t="shared" si="36"/>
        <v>0</v>
      </c>
      <c r="G77" s="14">
        <f t="shared" si="36"/>
        <v>0</v>
      </c>
      <c r="H77" s="14">
        <f t="shared" si="36"/>
        <v>0</v>
      </c>
      <c r="I77" s="14">
        <f t="shared" si="36"/>
        <v>0</v>
      </c>
      <c r="J77" s="14">
        <f t="shared" si="36"/>
        <v>0</v>
      </c>
      <c r="K77" s="14">
        <f t="shared" si="36"/>
        <v>0</v>
      </c>
      <c r="L77" s="14">
        <f t="shared" si="36"/>
        <v>0</v>
      </c>
      <c r="M77" s="14">
        <f t="shared" si="36"/>
        <v>0</v>
      </c>
      <c r="N77" s="14">
        <f t="shared" si="36"/>
        <v>0</v>
      </c>
      <c r="O77" s="14">
        <f>SUM(C77:N77)</f>
        <v>0</v>
      </c>
      <c r="P77" s="12">
        <f>P78+P79</f>
        <v>0</v>
      </c>
      <c r="Q77" s="12">
        <f>IF(O83=0,0,O77/O83)</f>
        <v>0</v>
      </c>
      <c r="R77" s="167"/>
    </row>
    <row r="78" spans="2:18" x14ac:dyDescent="0.25">
      <c r="B78" s="37" t="s">
        <v>99</v>
      </c>
      <c r="C78" s="14">
        <f>C76*$E$18</f>
        <v>0</v>
      </c>
      <c r="D78" s="14">
        <f t="shared" ref="D78:N78" si="37">D76*$E$18</f>
        <v>0</v>
      </c>
      <c r="E78" s="14">
        <f t="shared" si="37"/>
        <v>0</v>
      </c>
      <c r="F78" s="14">
        <f t="shared" si="37"/>
        <v>0</v>
      </c>
      <c r="G78" s="14">
        <f t="shared" si="37"/>
        <v>0</v>
      </c>
      <c r="H78" s="14">
        <f t="shared" si="37"/>
        <v>0</v>
      </c>
      <c r="I78" s="14">
        <f t="shared" si="37"/>
        <v>0</v>
      </c>
      <c r="J78" s="14">
        <f t="shared" si="37"/>
        <v>0</v>
      </c>
      <c r="K78" s="14">
        <f t="shared" si="37"/>
        <v>0</v>
      </c>
      <c r="L78" s="14">
        <f t="shared" si="37"/>
        <v>0</v>
      </c>
      <c r="M78" s="14">
        <f t="shared" si="37"/>
        <v>0</v>
      </c>
      <c r="N78" s="14">
        <f t="shared" si="37"/>
        <v>0</v>
      </c>
      <c r="O78" s="14">
        <f t="shared" ref="O78:O79" si="38">SUM(C78:N78)</f>
        <v>0</v>
      </c>
      <c r="P78" s="12">
        <f>IF(O77=0,0,O78/O77)</f>
        <v>0</v>
      </c>
      <c r="Q78" s="12">
        <f>IF(O84=0,0,O78/O84)</f>
        <v>0</v>
      </c>
      <c r="R78" s="167"/>
    </row>
    <row r="79" spans="2:18" x14ac:dyDescent="0.25">
      <c r="B79" s="51" t="s">
        <v>98</v>
      </c>
      <c r="C79" s="52">
        <f>C77-C78</f>
        <v>0</v>
      </c>
      <c r="D79" s="52">
        <f t="shared" ref="D79:N79" si="39">D77-D78</f>
        <v>0</v>
      </c>
      <c r="E79" s="52">
        <f t="shared" si="39"/>
        <v>0</v>
      </c>
      <c r="F79" s="52">
        <f t="shared" si="39"/>
        <v>0</v>
      </c>
      <c r="G79" s="52">
        <f t="shared" si="39"/>
        <v>0</v>
      </c>
      <c r="H79" s="52">
        <f t="shared" si="39"/>
        <v>0</v>
      </c>
      <c r="I79" s="52">
        <f t="shared" si="39"/>
        <v>0</v>
      </c>
      <c r="J79" s="52">
        <f t="shared" si="39"/>
        <v>0</v>
      </c>
      <c r="K79" s="52">
        <f t="shared" si="39"/>
        <v>0</v>
      </c>
      <c r="L79" s="52">
        <f t="shared" si="39"/>
        <v>0</v>
      </c>
      <c r="M79" s="52">
        <f t="shared" si="39"/>
        <v>0</v>
      </c>
      <c r="N79" s="52">
        <f t="shared" si="39"/>
        <v>0</v>
      </c>
      <c r="O79" s="52">
        <f t="shared" si="38"/>
        <v>0</v>
      </c>
      <c r="P79" s="58">
        <f>IF(O77=0,0,O79/O77)</f>
        <v>0</v>
      </c>
      <c r="Q79" s="12">
        <f>IF(O85=0,0,O79/O85)</f>
        <v>0</v>
      </c>
      <c r="R79" s="168"/>
    </row>
    <row r="80" spans="2:18" x14ac:dyDescent="0.25">
      <c r="B80" s="54"/>
      <c r="C80" s="55"/>
      <c r="D80" s="55"/>
      <c r="E80" s="55"/>
      <c r="F80" s="55"/>
      <c r="G80" s="55"/>
      <c r="H80" s="55"/>
      <c r="I80" s="55"/>
      <c r="J80" s="55"/>
      <c r="K80" s="55"/>
      <c r="L80" s="55"/>
      <c r="M80" s="55"/>
      <c r="N80" s="55"/>
      <c r="O80" s="55"/>
      <c r="P80" s="55"/>
      <c r="Q80" s="56"/>
      <c r="R80" s="56"/>
    </row>
    <row r="81" spans="2:15" ht="15.75" thickBot="1" x14ac:dyDescent="0.3"/>
    <row r="82" spans="2:15" x14ac:dyDescent="0.25">
      <c r="B82" s="46" t="s">
        <v>100</v>
      </c>
      <c r="C82" s="47">
        <f>C22+C28+C34+C40+C46+C52+C58+C64+C70+C76</f>
        <v>0</v>
      </c>
      <c r="D82" s="47">
        <f t="shared" ref="D82:O82" si="40">D22+D28+D34+D40+D46+D52+D58+D64+D70+D76</f>
        <v>0</v>
      </c>
      <c r="E82" s="47">
        <f t="shared" si="40"/>
        <v>0</v>
      </c>
      <c r="F82" s="47">
        <f t="shared" si="40"/>
        <v>0</v>
      </c>
      <c r="G82" s="47">
        <f t="shared" si="40"/>
        <v>0</v>
      </c>
      <c r="H82" s="47">
        <f t="shared" si="40"/>
        <v>0</v>
      </c>
      <c r="I82" s="47">
        <f t="shared" si="40"/>
        <v>0</v>
      </c>
      <c r="J82" s="47">
        <f t="shared" si="40"/>
        <v>0</v>
      </c>
      <c r="K82" s="47">
        <f t="shared" si="40"/>
        <v>0</v>
      </c>
      <c r="L82" s="47">
        <f t="shared" si="40"/>
        <v>0</v>
      </c>
      <c r="M82" s="47">
        <f t="shared" si="40"/>
        <v>0</v>
      </c>
      <c r="N82" s="47">
        <f t="shared" si="40"/>
        <v>0</v>
      </c>
      <c r="O82" s="47">
        <f t="shared" si="40"/>
        <v>0</v>
      </c>
    </row>
    <row r="83" spans="2:15" x14ac:dyDescent="0.25">
      <c r="B83" s="48" t="s">
        <v>96</v>
      </c>
      <c r="C83" s="35">
        <f>C23+C29+C35+C41+C47+C53+C59+C65+C71+C77</f>
        <v>0</v>
      </c>
      <c r="D83" s="35">
        <f t="shared" ref="D83:O83" si="41">D23+D29+D35+D41+D47+D53+D59+D65+D71+D77</f>
        <v>0</v>
      </c>
      <c r="E83" s="35">
        <f t="shared" si="41"/>
        <v>0</v>
      </c>
      <c r="F83" s="35">
        <f t="shared" si="41"/>
        <v>0</v>
      </c>
      <c r="G83" s="35">
        <f t="shared" si="41"/>
        <v>0</v>
      </c>
      <c r="H83" s="35">
        <f t="shared" si="41"/>
        <v>0</v>
      </c>
      <c r="I83" s="35">
        <f t="shared" si="41"/>
        <v>0</v>
      </c>
      <c r="J83" s="35">
        <f t="shared" si="41"/>
        <v>0</v>
      </c>
      <c r="K83" s="35">
        <f t="shared" si="41"/>
        <v>0</v>
      </c>
      <c r="L83" s="35">
        <f t="shared" si="41"/>
        <v>0</v>
      </c>
      <c r="M83" s="35">
        <f t="shared" si="41"/>
        <v>0</v>
      </c>
      <c r="N83" s="35">
        <f t="shared" si="41"/>
        <v>0</v>
      </c>
      <c r="O83" s="35">
        <f t="shared" si="41"/>
        <v>0</v>
      </c>
    </row>
    <row r="84" spans="2:15" x14ac:dyDescent="0.25">
      <c r="B84" s="48" t="s">
        <v>101</v>
      </c>
      <c r="C84" s="35">
        <f>C24+C30+C36+C42+C48+C54+C60+C66+C72+C78</f>
        <v>0</v>
      </c>
      <c r="D84" s="35">
        <f t="shared" ref="D84:O84" si="42">D24+D30+D36+D42+D48+D54+D60+D66+D72+D78</f>
        <v>0</v>
      </c>
      <c r="E84" s="35">
        <f t="shared" si="42"/>
        <v>0</v>
      </c>
      <c r="F84" s="35">
        <f t="shared" si="42"/>
        <v>0</v>
      </c>
      <c r="G84" s="35">
        <f t="shared" si="42"/>
        <v>0</v>
      </c>
      <c r="H84" s="35">
        <f t="shared" si="42"/>
        <v>0</v>
      </c>
      <c r="I84" s="35">
        <f t="shared" si="42"/>
        <v>0</v>
      </c>
      <c r="J84" s="35">
        <f t="shared" si="42"/>
        <v>0</v>
      </c>
      <c r="K84" s="35">
        <f t="shared" si="42"/>
        <v>0</v>
      </c>
      <c r="L84" s="35">
        <f t="shared" si="42"/>
        <v>0</v>
      </c>
      <c r="M84" s="35">
        <f t="shared" si="42"/>
        <v>0</v>
      </c>
      <c r="N84" s="35">
        <f t="shared" si="42"/>
        <v>0</v>
      </c>
      <c r="O84" s="35">
        <f t="shared" si="42"/>
        <v>0</v>
      </c>
    </row>
    <row r="85" spans="2:15" ht="15.75" thickBot="1" x14ac:dyDescent="0.3">
      <c r="B85" s="49" t="s">
        <v>98</v>
      </c>
      <c r="C85" s="50">
        <f>C25+C31+C37+C43+C49+C55+C61+C67+C73+C79</f>
        <v>0</v>
      </c>
      <c r="D85" s="50">
        <f t="shared" ref="D85:O85" si="43">D25+D31+D37+D43+D49+D55+D61+D67+D73+D79</f>
        <v>0</v>
      </c>
      <c r="E85" s="50">
        <f t="shared" si="43"/>
        <v>0</v>
      </c>
      <c r="F85" s="50">
        <f t="shared" si="43"/>
        <v>0</v>
      </c>
      <c r="G85" s="50">
        <f t="shared" si="43"/>
        <v>0</v>
      </c>
      <c r="H85" s="50">
        <f t="shared" si="43"/>
        <v>0</v>
      </c>
      <c r="I85" s="50">
        <f t="shared" si="43"/>
        <v>0</v>
      </c>
      <c r="J85" s="50">
        <f t="shared" si="43"/>
        <v>0</v>
      </c>
      <c r="K85" s="50">
        <f t="shared" si="43"/>
        <v>0</v>
      </c>
      <c r="L85" s="50">
        <f t="shared" si="43"/>
        <v>0</v>
      </c>
      <c r="M85" s="50">
        <f t="shared" si="43"/>
        <v>0</v>
      </c>
      <c r="N85" s="50">
        <f t="shared" si="43"/>
        <v>0</v>
      </c>
      <c r="O85" s="50">
        <f t="shared" si="43"/>
        <v>0</v>
      </c>
    </row>
  </sheetData>
  <mergeCells count="11">
    <mergeCell ref="R75:R79"/>
    <mergeCell ref="R45:R49"/>
    <mergeCell ref="R51:R55"/>
    <mergeCell ref="R57:R61"/>
    <mergeCell ref="R63:R67"/>
    <mergeCell ref="R69:R73"/>
    <mergeCell ref="B7:F7"/>
    <mergeCell ref="R21:R25"/>
    <mergeCell ref="R27:R31"/>
    <mergeCell ref="R33:R37"/>
    <mergeCell ref="R39:R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G74"/>
  <sheetViews>
    <sheetView topLeftCell="A4" zoomScale="60" zoomScaleNormal="60" workbookViewId="0">
      <selection activeCell="R12" sqref="R12"/>
    </sheetView>
  </sheetViews>
  <sheetFormatPr defaultRowHeight="15" x14ac:dyDescent="0.25"/>
  <cols>
    <col min="1" max="1" width="22.7109375" bestFit="1" customWidth="1"/>
    <col min="2" max="2" width="26.85546875" bestFit="1" customWidth="1"/>
    <col min="3" max="3" width="13" customWidth="1"/>
    <col min="4" max="4" width="13.7109375" customWidth="1"/>
    <col min="13" max="13" width="12.42578125" customWidth="1"/>
    <col min="15" max="15" width="12" bestFit="1" customWidth="1"/>
    <col min="16" max="16" width="11" customWidth="1"/>
    <col min="18" max="18" width="10.42578125" bestFit="1" customWidth="1"/>
    <col min="19" max="19" width="10.140625" bestFit="1" customWidth="1"/>
    <col min="28" max="28" width="10.85546875" bestFit="1" customWidth="1"/>
    <col min="30" max="30" width="12.140625" bestFit="1" customWidth="1"/>
    <col min="31" max="31" width="11.140625" customWidth="1"/>
  </cols>
  <sheetData>
    <row r="2" spans="1:33" x14ac:dyDescent="0.25">
      <c r="B2" s="1" t="s">
        <v>104</v>
      </c>
    </row>
    <row r="4" spans="1:33" x14ac:dyDescent="0.25">
      <c r="B4" s="1" t="s">
        <v>105</v>
      </c>
      <c r="C4" s="1" t="s">
        <v>55</v>
      </c>
    </row>
    <row r="5" spans="1:33" x14ac:dyDescent="0.25">
      <c r="B5" t="str">
        <f>IF(ISBLANK('Basic Information'!C4),"Owner",'Basic Information'!C4)</f>
        <v>Owner</v>
      </c>
      <c r="C5" t="str">
        <f>IF(ISBLANK('Basic Information'!C5),"Company",'Basic Information'!C5)</f>
        <v>Company</v>
      </c>
    </row>
    <row r="7" spans="1:33" x14ac:dyDescent="0.25">
      <c r="B7" t="s">
        <v>106</v>
      </c>
      <c r="C7" s="125">
        <v>0.05</v>
      </c>
      <c r="E7" s="170" t="s">
        <v>282</v>
      </c>
      <c r="F7" s="170"/>
      <c r="G7" s="170"/>
      <c r="H7" s="170"/>
      <c r="I7" s="170"/>
      <c r="J7" s="170"/>
      <c r="K7" s="170"/>
      <c r="L7" s="170"/>
      <c r="M7" s="170"/>
      <c r="N7" s="170"/>
      <c r="O7" s="170"/>
      <c r="P7" s="170"/>
    </row>
    <row r="8" spans="1:33" x14ac:dyDescent="0.25">
      <c r="B8" t="s">
        <v>107</v>
      </c>
      <c r="C8" s="125">
        <v>0.05</v>
      </c>
      <c r="E8" s="170"/>
      <c r="F8" s="170"/>
      <c r="G8" s="170"/>
      <c r="H8" s="170"/>
      <c r="I8" s="170"/>
      <c r="J8" s="170"/>
      <c r="K8" s="170"/>
      <c r="L8" s="170"/>
      <c r="M8" s="170"/>
      <c r="N8" s="170"/>
      <c r="O8" s="170"/>
      <c r="P8" s="170"/>
    </row>
    <row r="10" spans="1:33" ht="30" x14ac:dyDescent="0.25">
      <c r="A10" s="29" t="s">
        <v>90</v>
      </c>
      <c r="B10" s="29" t="s">
        <v>108</v>
      </c>
      <c r="C10" s="29" t="str">
        <f>'Sales Forecast Year 1'!C20</f>
        <v>Month 1</v>
      </c>
      <c r="D10" s="29" t="str">
        <f>'Sales Forecast Year 1'!D20</f>
        <v>Month 2</v>
      </c>
      <c r="E10" s="29" t="str">
        <f>'Sales Forecast Year 1'!E20</f>
        <v>Month 3</v>
      </c>
      <c r="F10" s="29" t="str">
        <f>'Sales Forecast Year 1'!F20</f>
        <v>Month 4</v>
      </c>
      <c r="G10" s="29" t="str">
        <f>'Sales Forecast Year 1'!G20</f>
        <v>Month 5</v>
      </c>
      <c r="H10" s="29" t="str">
        <f>'Sales Forecast Year 1'!H20</f>
        <v>Month 6</v>
      </c>
      <c r="I10" s="29" t="str">
        <f>'Sales Forecast Year 1'!I20</f>
        <v>Month 7</v>
      </c>
      <c r="J10" s="29" t="str">
        <f>'Sales Forecast Year 1'!J20</f>
        <v>Month 8</v>
      </c>
      <c r="K10" s="29" t="str">
        <f>'Sales Forecast Year 1'!K20</f>
        <v>Month 9</v>
      </c>
      <c r="L10" s="29" t="str">
        <f>'Sales Forecast Year 1'!L20</f>
        <v>Month 10</v>
      </c>
      <c r="M10" s="29" t="str">
        <f>'Sales Forecast Year 1'!M20</f>
        <v>Month 11</v>
      </c>
      <c r="N10" s="29" t="str">
        <f>'Sales Forecast Year 1'!N20</f>
        <v>Month 12</v>
      </c>
      <c r="O10" s="29" t="s">
        <v>109</v>
      </c>
      <c r="P10" s="30" t="s">
        <v>102</v>
      </c>
      <c r="Q10" s="30" t="s">
        <v>103</v>
      </c>
      <c r="R10" s="29" t="str">
        <f>C10</f>
        <v>Month 1</v>
      </c>
      <c r="S10" s="29" t="str">
        <f t="shared" ref="S10:AB10" si="0">D10</f>
        <v>Month 2</v>
      </c>
      <c r="T10" s="29" t="str">
        <f t="shared" si="0"/>
        <v>Month 3</v>
      </c>
      <c r="U10" s="29" t="str">
        <f t="shared" si="0"/>
        <v>Month 4</v>
      </c>
      <c r="V10" s="29" t="str">
        <f t="shared" si="0"/>
        <v>Month 5</v>
      </c>
      <c r="W10" s="29" t="str">
        <f t="shared" si="0"/>
        <v>Month 6</v>
      </c>
      <c r="X10" s="29" t="str">
        <f t="shared" si="0"/>
        <v>Month 7</v>
      </c>
      <c r="Y10" s="29" t="str">
        <f t="shared" si="0"/>
        <v>Month 8</v>
      </c>
      <c r="Z10" s="29" t="str">
        <f t="shared" si="0"/>
        <v>Month 9</v>
      </c>
      <c r="AA10" s="29" t="str">
        <f t="shared" si="0"/>
        <v>Month 10</v>
      </c>
      <c r="AB10" s="29" t="str">
        <f t="shared" si="0"/>
        <v>Month 11</v>
      </c>
      <c r="AC10" s="29" t="str">
        <f>N10</f>
        <v>Month 12</v>
      </c>
      <c r="AD10" s="29" t="s">
        <v>110</v>
      </c>
      <c r="AE10" s="30" t="str">
        <f>P10</f>
        <v>Category Breakdown</v>
      </c>
      <c r="AF10" s="30" t="str">
        <f t="shared" ref="AF10" si="1">Q10</f>
        <v>Category/Total</v>
      </c>
      <c r="AG10" s="8"/>
    </row>
    <row r="11" spans="1:33" x14ac:dyDescent="0.25">
      <c r="A11" s="59" t="str">
        <f>'Sales Forecast Year 1'!B21</f>
        <v>Product 1</v>
      </c>
      <c r="B11" s="2"/>
      <c r="C11" s="2"/>
      <c r="D11" s="2"/>
      <c r="E11" s="2"/>
      <c r="F11" s="2"/>
      <c r="G11" s="2"/>
      <c r="H11" s="2"/>
      <c r="I11" s="2"/>
      <c r="J11" s="2"/>
      <c r="K11" s="2"/>
      <c r="L11" s="2"/>
      <c r="M11" s="2"/>
      <c r="N11" s="2"/>
      <c r="O11" s="2"/>
      <c r="P11" s="2"/>
      <c r="Q11" s="12"/>
      <c r="R11" s="2"/>
      <c r="S11" s="2"/>
      <c r="T11" s="2"/>
      <c r="U11" s="2"/>
      <c r="V11" s="2"/>
      <c r="W11" s="2"/>
      <c r="X11" s="2"/>
      <c r="Y11" s="2"/>
      <c r="Z11" s="2"/>
      <c r="AA11" s="2"/>
      <c r="AB11" s="2"/>
      <c r="AC11" s="2"/>
      <c r="AD11" s="2"/>
      <c r="AE11" s="2"/>
      <c r="AF11" s="12"/>
    </row>
    <row r="12" spans="1:33" x14ac:dyDescent="0.25">
      <c r="A12" s="60" t="str">
        <f>'Sales Forecast Year 1'!B22</f>
        <v>Units Sold</v>
      </c>
      <c r="B12" s="2">
        <f>'Sales Forecast Year 1'!O22</f>
        <v>0</v>
      </c>
      <c r="C12" s="155">
        <f>'Sales Forecast Year 1'!C22+('Sales Forecast Year 1'!C22*'Sales Forecast Years 2 and 3'!$C$7)</f>
        <v>0</v>
      </c>
      <c r="D12" s="155">
        <f>'Sales Forecast Year 1'!D22+('Sales Forecast Year 1'!D22*'Sales Forecast Years 2 and 3'!$C$7)</f>
        <v>0</v>
      </c>
      <c r="E12" s="155">
        <f>'Sales Forecast Year 1'!E22+('Sales Forecast Year 1'!E22*'Sales Forecast Years 2 and 3'!$C$7)</f>
        <v>0</v>
      </c>
      <c r="F12" s="155">
        <f>'Sales Forecast Year 1'!F22+('Sales Forecast Year 1'!F22*'Sales Forecast Years 2 and 3'!$C$7)</f>
        <v>0</v>
      </c>
      <c r="G12" s="155">
        <f>'Sales Forecast Year 1'!G22+('Sales Forecast Year 1'!G22*'Sales Forecast Years 2 and 3'!$C$7)</f>
        <v>0</v>
      </c>
      <c r="H12" s="155">
        <f>'Sales Forecast Year 1'!H22+('Sales Forecast Year 1'!H22*'Sales Forecast Years 2 and 3'!$C$7)</f>
        <v>0</v>
      </c>
      <c r="I12" s="155">
        <f>'Sales Forecast Year 1'!I22+('Sales Forecast Year 1'!I22*'Sales Forecast Years 2 and 3'!$C$7)</f>
        <v>0</v>
      </c>
      <c r="J12" s="155">
        <f>'Sales Forecast Year 1'!J22+('Sales Forecast Year 1'!J22*'Sales Forecast Years 2 and 3'!$C$7)</f>
        <v>0</v>
      </c>
      <c r="K12" s="155">
        <f>'Sales Forecast Year 1'!K22+('Sales Forecast Year 1'!K22*'Sales Forecast Years 2 and 3'!$C$7)</f>
        <v>0</v>
      </c>
      <c r="L12" s="155">
        <f>'Sales Forecast Year 1'!L22+('Sales Forecast Year 1'!L22*'Sales Forecast Years 2 and 3'!$C$7)</f>
        <v>0</v>
      </c>
      <c r="M12" s="155">
        <f>'Sales Forecast Year 1'!M22+('Sales Forecast Year 1'!M22*'Sales Forecast Years 2 and 3'!$C$7)</f>
        <v>0</v>
      </c>
      <c r="N12" s="155">
        <f>'Sales Forecast Year 1'!N22+('Sales Forecast Year 1'!N22*'Sales Forecast Years 2 and 3'!$C$7)</f>
        <v>0</v>
      </c>
      <c r="O12" s="71">
        <f>SUM(C12:N12)</f>
        <v>0</v>
      </c>
      <c r="P12" s="2"/>
      <c r="Q12" s="12">
        <f>IF(O71=0,0,O12/O71)</f>
        <v>0</v>
      </c>
      <c r="R12" s="155">
        <f>C12+(C12*$C$8)</f>
        <v>0</v>
      </c>
      <c r="S12" s="155">
        <f t="shared" ref="S12:AC12" si="2">D12+(D12*$C$8)</f>
        <v>0</v>
      </c>
      <c r="T12" s="155">
        <f t="shared" si="2"/>
        <v>0</v>
      </c>
      <c r="U12" s="155">
        <f t="shared" si="2"/>
        <v>0</v>
      </c>
      <c r="V12" s="155">
        <f t="shared" si="2"/>
        <v>0</v>
      </c>
      <c r="W12" s="155">
        <f t="shared" si="2"/>
        <v>0</v>
      </c>
      <c r="X12" s="155">
        <f t="shared" si="2"/>
        <v>0</v>
      </c>
      <c r="Y12" s="155">
        <f t="shared" si="2"/>
        <v>0</v>
      </c>
      <c r="Z12" s="155">
        <f t="shared" si="2"/>
        <v>0</v>
      </c>
      <c r="AA12" s="155">
        <f t="shared" si="2"/>
        <v>0</v>
      </c>
      <c r="AB12" s="155">
        <f t="shared" si="2"/>
        <v>0</v>
      </c>
      <c r="AC12" s="155">
        <f t="shared" si="2"/>
        <v>0</v>
      </c>
      <c r="AD12" s="2">
        <f>SUM(R12:AC12)</f>
        <v>0</v>
      </c>
      <c r="AE12" s="2"/>
      <c r="AF12" s="12">
        <f>IF(AD71=0,0,AD12/AD71)</f>
        <v>0</v>
      </c>
    </row>
    <row r="13" spans="1:33" x14ac:dyDescent="0.25">
      <c r="A13" s="60" t="str">
        <f>'Sales Forecast Year 1'!B23</f>
        <v>Total Sales</v>
      </c>
      <c r="B13" s="3">
        <f>'Sales Forecast Year 1'!O23</f>
        <v>0</v>
      </c>
      <c r="C13" s="14">
        <f>C12*'Sales Forecast Year 1'!$D$9</f>
        <v>0</v>
      </c>
      <c r="D13" s="14">
        <f>D12*'Sales Forecast Year 1'!$D$9</f>
        <v>0</v>
      </c>
      <c r="E13" s="14">
        <f>E12*'Sales Forecast Year 1'!$D$9</f>
        <v>0</v>
      </c>
      <c r="F13" s="14">
        <f>F12*'Sales Forecast Year 1'!$D$9</f>
        <v>0</v>
      </c>
      <c r="G13" s="14">
        <f>G12*'Sales Forecast Year 1'!$D$9</f>
        <v>0</v>
      </c>
      <c r="H13" s="14">
        <f>H12*'Sales Forecast Year 1'!$D$9</f>
        <v>0</v>
      </c>
      <c r="I13" s="14">
        <f>I12*'Sales Forecast Year 1'!$D$9</f>
        <v>0</v>
      </c>
      <c r="J13" s="14">
        <f>J12*'Sales Forecast Year 1'!$D$9</f>
        <v>0</v>
      </c>
      <c r="K13" s="14">
        <f>K12*'Sales Forecast Year 1'!$D$9</f>
        <v>0</v>
      </c>
      <c r="L13" s="14">
        <f>L12*'Sales Forecast Year 1'!$D$9</f>
        <v>0</v>
      </c>
      <c r="M13" s="14">
        <f>M12*'Sales Forecast Year 1'!$D$9</f>
        <v>0</v>
      </c>
      <c r="N13" s="14">
        <f>N12*'Sales Forecast Year 1'!$D$9</f>
        <v>0</v>
      </c>
      <c r="O13" s="14">
        <f>SUM(C13:N13)</f>
        <v>0</v>
      </c>
      <c r="P13" s="12">
        <f>P14+P15</f>
        <v>0</v>
      </c>
      <c r="Q13" s="12">
        <f>IF(O72=0,0,O13/O72)</f>
        <v>0</v>
      </c>
      <c r="R13" s="14">
        <f>R12*'Sales Forecast Year 1'!$D$9</f>
        <v>0</v>
      </c>
      <c r="S13" s="14">
        <f>S12*'Sales Forecast Year 1'!$D$9</f>
        <v>0</v>
      </c>
      <c r="T13" s="14">
        <f>T12*'Sales Forecast Year 1'!$D$9</f>
        <v>0</v>
      </c>
      <c r="U13" s="14">
        <f>U12*'Sales Forecast Year 1'!$D$9</f>
        <v>0</v>
      </c>
      <c r="V13" s="14">
        <f>V12*'Sales Forecast Year 1'!$D$9</f>
        <v>0</v>
      </c>
      <c r="W13" s="14">
        <f>W12*'Sales Forecast Year 1'!$D$9</f>
        <v>0</v>
      </c>
      <c r="X13" s="14">
        <f>X12*'Sales Forecast Year 1'!$D$9</f>
        <v>0</v>
      </c>
      <c r="Y13" s="14">
        <f>Y12*'Sales Forecast Year 1'!$D$9</f>
        <v>0</v>
      </c>
      <c r="Z13" s="14">
        <f>Z12*'Sales Forecast Year 1'!$D$9</f>
        <v>0</v>
      </c>
      <c r="AA13" s="14">
        <f>AA12*'Sales Forecast Year 1'!$D$9</f>
        <v>0</v>
      </c>
      <c r="AB13" s="14">
        <f>AB12*'Sales Forecast Year 1'!$D$9</f>
        <v>0</v>
      </c>
      <c r="AC13" s="14">
        <f>AC12*'Sales Forecast Year 1'!$D$9</f>
        <v>0</v>
      </c>
      <c r="AD13" s="14">
        <f>SUM(R13:AC13)</f>
        <v>0</v>
      </c>
      <c r="AE13" s="12">
        <f>AE15+AE14</f>
        <v>0</v>
      </c>
      <c r="AF13" s="12">
        <f>IF(AD72=0,0,AD13/AD72)</f>
        <v>0</v>
      </c>
    </row>
    <row r="14" spans="1:33" x14ac:dyDescent="0.25">
      <c r="A14" s="60" t="str">
        <f>'Sales Forecast Year 1'!B24</f>
        <v>Total COGS</v>
      </c>
      <c r="B14" s="3">
        <f>'Sales Forecast Year 1'!O24</f>
        <v>0</v>
      </c>
      <c r="C14" s="14">
        <f>C12*'Sales Forecast Year 1'!$E$9</f>
        <v>0</v>
      </c>
      <c r="D14" s="14">
        <f>D12*'Sales Forecast Year 1'!$E$9</f>
        <v>0</v>
      </c>
      <c r="E14" s="14">
        <f>E12*'Sales Forecast Year 1'!$E$9</f>
        <v>0</v>
      </c>
      <c r="F14" s="14">
        <f>F12*'Sales Forecast Year 1'!$E$9</f>
        <v>0</v>
      </c>
      <c r="G14" s="14">
        <f>G12*'Sales Forecast Year 1'!$E$9</f>
        <v>0</v>
      </c>
      <c r="H14" s="14">
        <f>H12*'Sales Forecast Year 1'!$E$9</f>
        <v>0</v>
      </c>
      <c r="I14" s="14">
        <f>I12*'Sales Forecast Year 1'!$E$9</f>
        <v>0</v>
      </c>
      <c r="J14" s="14">
        <f>J12*'Sales Forecast Year 1'!$E$9</f>
        <v>0</v>
      </c>
      <c r="K14" s="14">
        <f>K12*'Sales Forecast Year 1'!$E$9</f>
        <v>0</v>
      </c>
      <c r="L14" s="14">
        <f>L12*'Sales Forecast Year 1'!$E$9</f>
        <v>0</v>
      </c>
      <c r="M14" s="14">
        <f>M12*'Sales Forecast Year 1'!$E$9</f>
        <v>0</v>
      </c>
      <c r="N14" s="14">
        <f>N12*'Sales Forecast Year 1'!$E$9</f>
        <v>0</v>
      </c>
      <c r="O14" s="14">
        <f t="shared" ref="O14:O15" si="3">SUM(C14:N14)</f>
        <v>0</v>
      </c>
      <c r="P14" s="12">
        <f>IF(O13=0,0,O14/O13)</f>
        <v>0</v>
      </c>
      <c r="Q14" s="12">
        <f>IF(O73=0,0,O14/O73)</f>
        <v>0</v>
      </c>
      <c r="R14" s="14">
        <f>R12*'Sales Forecast Year 1'!$E$9</f>
        <v>0</v>
      </c>
      <c r="S14" s="14">
        <f>S12*'Sales Forecast Year 1'!$E$9</f>
        <v>0</v>
      </c>
      <c r="T14" s="14">
        <f>T12*'Sales Forecast Year 1'!$E$9</f>
        <v>0</v>
      </c>
      <c r="U14" s="14">
        <f>U12*'Sales Forecast Year 1'!$E$9</f>
        <v>0</v>
      </c>
      <c r="V14" s="14">
        <f>V12*'Sales Forecast Year 1'!$E$9</f>
        <v>0</v>
      </c>
      <c r="W14" s="14">
        <f>W12*'Sales Forecast Year 1'!$E$9</f>
        <v>0</v>
      </c>
      <c r="X14" s="14">
        <f>X12*'Sales Forecast Year 1'!$E$9</f>
        <v>0</v>
      </c>
      <c r="Y14" s="14">
        <f>Y12*'Sales Forecast Year 1'!$E$9</f>
        <v>0</v>
      </c>
      <c r="Z14" s="14">
        <f>Z12*'Sales Forecast Year 1'!$E$9</f>
        <v>0</v>
      </c>
      <c r="AA14" s="14">
        <f>AA12*'Sales Forecast Year 1'!$E$9</f>
        <v>0</v>
      </c>
      <c r="AB14" s="14">
        <f>AB12*'Sales Forecast Year 1'!$E$9</f>
        <v>0</v>
      </c>
      <c r="AC14" s="14">
        <f>AC12*'Sales Forecast Year 1'!$E$9</f>
        <v>0</v>
      </c>
      <c r="AD14" s="14">
        <f t="shared" ref="AD14:AD15" si="4">SUM(R14:AC14)</f>
        <v>0</v>
      </c>
      <c r="AE14" s="12">
        <f>IF(AD13=0,0,AD14/AD13)</f>
        <v>0</v>
      </c>
      <c r="AF14" s="12">
        <f>IF(AD73=0,0,AD14/AD73)</f>
        <v>0</v>
      </c>
    </row>
    <row r="15" spans="1:33" x14ac:dyDescent="0.25">
      <c r="A15" s="61" t="str">
        <f>'Sales Forecast Year 1'!B25</f>
        <v>Total Margin</v>
      </c>
      <c r="B15" s="57">
        <f>'Sales Forecast Year 1'!O25</f>
        <v>0</v>
      </c>
      <c r="C15" s="52">
        <f>C13-C14</f>
        <v>0</v>
      </c>
      <c r="D15" s="52">
        <f t="shared" ref="D15:N15" si="5">D13-D14</f>
        <v>0</v>
      </c>
      <c r="E15" s="52">
        <f t="shared" si="5"/>
        <v>0</v>
      </c>
      <c r="F15" s="52">
        <f t="shared" si="5"/>
        <v>0</v>
      </c>
      <c r="G15" s="52">
        <f t="shared" si="5"/>
        <v>0</v>
      </c>
      <c r="H15" s="52">
        <f t="shared" si="5"/>
        <v>0</v>
      </c>
      <c r="I15" s="52">
        <f t="shared" si="5"/>
        <v>0</v>
      </c>
      <c r="J15" s="52">
        <f t="shared" si="5"/>
        <v>0</v>
      </c>
      <c r="K15" s="52">
        <f t="shared" si="5"/>
        <v>0</v>
      </c>
      <c r="L15" s="52">
        <f t="shared" si="5"/>
        <v>0</v>
      </c>
      <c r="M15" s="52">
        <f t="shared" si="5"/>
        <v>0</v>
      </c>
      <c r="N15" s="52">
        <f t="shared" si="5"/>
        <v>0</v>
      </c>
      <c r="O15" s="52">
        <f t="shared" si="3"/>
        <v>0</v>
      </c>
      <c r="P15" s="58">
        <f>IF(O13=0,0,O15/O13)</f>
        <v>0</v>
      </c>
      <c r="Q15" s="12">
        <f>IF(O74=0,0,O15/O74)</f>
        <v>0</v>
      </c>
      <c r="R15" s="52">
        <f>R13-R14</f>
        <v>0</v>
      </c>
      <c r="S15" s="52">
        <f t="shared" ref="S15:AC15" si="6">S13-S14</f>
        <v>0</v>
      </c>
      <c r="T15" s="52">
        <f t="shared" si="6"/>
        <v>0</v>
      </c>
      <c r="U15" s="52">
        <f t="shared" si="6"/>
        <v>0</v>
      </c>
      <c r="V15" s="52">
        <f t="shared" si="6"/>
        <v>0</v>
      </c>
      <c r="W15" s="52">
        <f t="shared" si="6"/>
        <v>0</v>
      </c>
      <c r="X15" s="52">
        <f t="shared" si="6"/>
        <v>0</v>
      </c>
      <c r="Y15" s="52">
        <f t="shared" si="6"/>
        <v>0</v>
      </c>
      <c r="Z15" s="52">
        <f t="shared" si="6"/>
        <v>0</v>
      </c>
      <c r="AA15" s="52">
        <f t="shared" si="6"/>
        <v>0</v>
      </c>
      <c r="AB15" s="52">
        <f t="shared" si="6"/>
        <v>0</v>
      </c>
      <c r="AC15" s="52">
        <f t="shared" si="6"/>
        <v>0</v>
      </c>
      <c r="AD15" s="52">
        <f t="shared" si="4"/>
        <v>0</v>
      </c>
      <c r="AE15" s="58">
        <f>IF(AD13=0,0,AD15/AD13)</f>
        <v>0</v>
      </c>
      <c r="AF15" s="12">
        <f>IF(AD74=0,0,AD15/AD74)</f>
        <v>0</v>
      </c>
    </row>
    <row r="16" spans="1:33" x14ac:dyDescent="0.25">
      <c r="A16" s="63"/>
      <c r="B16" s="55"/>
      <c r="C16" s="55"/>
      <c r="D16" s="55"/>
      <c r="E16" s="55"/>
      <c r="F16" s="55"/>
      <c r="G16" s="55"/>
      <c r="H16" s="55"/>
      <c r="I16" s="55"/>
      <c r="J16" s="55"/>
      <c r="K16" s="55"/>
      <c r="L16" s="55"/>
      <c r="M16" s="55"/>
      <c r="N16" s="55"/>
      <c r="O16" s="55"/>
      <c r="P16" s="55"/>
      <c r="Q16" s="68"/>
      <c r="R16" s="55"/>
      <c r="S16" s="55"/>
      <c r="T16" s="55"/>
      <c r="U16" s="55"/>
      <c r="V16" s="55"/>
      <c r="W16" s="55"/>
      <c r="X16" s="55"/>
      <c r="Y16" s="55"/>
      <c r="Z16" s="55"/>
      <c r="AA16" s="55"/>
      <c r="AB16" s="55"/>
      <c r="AC16" s="55"/>
      <c r="AD16" s="55"/>
      <c r="AE16" s="55"/>
      <c r="AF16" s="70"/>
    </row>
    <row r="17" spans="1:32" x14ac:dyDescent="0.25">
      <c r="A17" s="62" t="str">
        <f>'Sales Forecast Year 1'!B27</f>
        <v>Product 2</v>
      </c>
      <c r="B17" s="4"/>
      <c r="C17" s="4"/>
      <c r="D17" s="4"/>
      <c r="E17" s="4"/>
      <c r="F17" s="4"/>
      <c r="G17" s="4"/>
      <c r="H17" s="4"/>
      <c r="I17" s="4"/>
      <c r="J17" s="4"/>
      <c r="K17" s="4"/>
      <c r="L17" s="4"/>
      <c r="M17" s="4"/>
      <c r="N17" s="4"/>
      <c r="O17" s="4"/>
      <c r="P17" s="4"/>
      <c r="Q17" s="69"/>
      <c r="R17" s="4"/>
      <c r="S17" s="4"/>
      <c r="T17" s="4"/>
      <c r="U17" s="4"/>
      <c r="V17" s="4"/>
      <c r="W17" s="4"/>
      <c r="X17" s="4"/>
      <c r="Y17" s="4"/>
      <c r="Z17" s="4"/>
      <c r="AA17" s="4"/>
      <c r="AB17" s="4"/>
      <c r="AC17" s="4"/>
      <c r="AD17" s="4"/>
      <c r="AE17" s="4"/>
      <c r="AF17" s="69"/>
    </row>
    <row r="18" spans="1:32" x14ac:dyDescent="0.25">
      <c r="A18" s="60" t="str">
        <f>'Sales Forecast Year 1'!B28</f>
        <v>Units Sold</v>
      </c>
      <c r="B18" s="2">
        <f>'Sales Forecast Year 1'!O28</f>
        <v>0</v>
      </c>
      <c r="C18" s="155">
        <f>'Sales Forecast Year 1'!C28+('Sales Forecast Year 1'!C28*'Sales Forecast Years 2 and 3'!$C$7)</f>
        <v>0</v>
      </c>
      <c r="D18" s="155">
        <f>'Sales Forecast Year 1'!D28+('Sales Forecast Year 1'!D28*'Sales Forecast Years 2 and 3'!$C$7)</f>
        <v>0</v>
      </c>
      <c r="E18" s="155">
        <f>'Sales Forecast Year 1'!E28+('Sales Forecast Year 1'!E28*'Sales Forecast Years 2 and 3'!$C$7)</f>
        <v>0</v>
      </c>
      <c r="F18" s="155">
        <f>'Sales Forecast Year 1'!F28+('Sales Forecast Year 1'!F28*'Sales Forecast Years 2 and 3'!$C$7)</f>
        <v>0</v>
      </c>
      <c r="G18" s="155">
        <f>'Sales Forecast Year 1'!G28+('Sales Forecast Year 1'!G28*'Sales Forecast Years 2 and 3'!$C$7)</f>
        <v>0</v>
      </c>
      <c r="H18" s="155">
        <f>'Sales Forecast Year 1'!H28+('Sales Forecast Year 1'!H28*'Sales Forecast Years 2 and 3'!$C$7)</f>
        <v>0</v>
      </c>
      <c r="I18" s="155">
        <f>'Sales Forecast Year 1'!I28+('Sales Forecast Year 1'!I28*'Sales Forecast Years 2 and 3'!$C$7)</f>
        <v>0</v>
      </c>
      <c r="J18" s="155">
        <f>'Sales Forecast Year 1'!J28+('Sales Forecast Year 1'!J28*'Sales Forecast Years 2 and 3'!$C$7)</f>
        <v>0</v>
      </c>
      <c r="K18" s="155">
        <f>'Sales Forecast Year 1'!K28+('Sales Forecast Year 1'!K28*'Sales Forecast Years 2 and 3'!$C$7)</f>
        <v>0</v>
      </c>
      <c r="L18" s="155">
        <f>'Sales Forecast Year 1'!L28+('Sales Forecast Year 1'!L28*'Sales Forecast Years 2 and 3'!$C$7)</f>
        <v>0</v>
      </c>
      <c r="M18" s="155">
        <f>'Sales Forecast Year 1'!M28+('Sales Forecast Year 1'!M28*'Sales Forecast Years 2 and 3'!$C$7)</f>
        <v>0</v>
      </c>
      <c r="N18" s="155">
        <f>'Sales Forecast Year 1'!N28+('Sales Forecast Year 1'!N28*'Sales Forecast Years 2 and 3'!$C$7)</f>
        <v>0</v>
      </c>
      <c r="O18" s="71">
        <f>SUM(C18:N18)</f>
        <v>0</v>
      </c>
      <c r="P18" s="2"/>
      <c r="Q18" s="12">
        <f>IF(O71=0,0,O18/O71)</f>
        <v>0</v>
      </c>
      <c r="R18" s="155">
        <f>C18+(C18*$C$8)</f>
        <v>0</v>
      </c>
      <c r="S18" s="155">
        <f t="shared" ref="S18:AC18" si="7">D18+(D18*$C$8)</f>
        <v>0</v>
      </c>
      <c r="T18" s="155">
        <f t="shared" si="7"/>
        <v>0</v>
      </c>
      <c r="U18" s="155">
        <f t="shared" si="7"/>
        <v>0</v>
      </c>
      <c r="V18" s="155">
        <f t="shared" si="7"/>
        <v>0</v>
      </c>
      <c r="W18" s="155">
        <f t="shared" si="7"/>
        <v>0</v>
      </c>
      <c r="X18" s="155">
        <f t="shared" si="7"/>
        <v>0</v>
      </c>
      <c r="Y18" s="155">
        <f t="shared" si="7"/>
        <v>0</v>
      </c>
      <c r="Z18" s="155">
        <f t="shared" si="7"/>
        <v>0</v>
      </c>
      <c r="AA18" s="155">
        <f t="shared" si="7"/>
        <v>0</v>
      </c>
      <c r="AB18" s="155">
        <f t="shared" si="7"/>
        <v>0</v>
      </c>
      <c r="AC18" s="155">
        <f t="shared" si="7"/>
        <v>0</v>
      </c>
      <c r="AD18" s="2">
        <f>SUM(R18:AC18)</f>
        <v>0</v>
      </c>
      <c r="AE18" s="2"/>
      <c r="AF18" s="12">
        <f>IF(AD71=0,0,AD18/AD71)</f>
        <v>0</v>
      </c>
    </row>
    <row r="19" spans="1:32" x14ac:dyDescent="0.25">
      <c r="A19" s="60" t="str">
        <f>'Sales Forecast Year 1'!B29</f>
        <v>Total Sales</v>
      </c>
      <c r="B19" s="3">
        <f>'Sales Forecast Year 1'!O29</f>
        <v>0</v>
      </c>
      <c r="C19" s="14">
        <f>C18*'Sales Forecast Year 1'!$D$10</f>
        <v>0</v>
      </c>
      <c r="D19" s="14">
        <f>D18*'Sales Forecast Year 1'!$D$10</f>
        <v>0</v>
      </c>
      <c r="E19" s="14">
        <f>E18*'Sales Forecast Year 1'!$D$10</f>
        <v>0</v>
      </c>
      <c r="F19" s="14">
        <f>F18*'Sales Forecast Year 1'!$D$10</f>
        <v>0</v>
      </c>
      <c r="G19" s="14">
        <f>G18*'Sales Forecast Year 1'!$D$10</f>
        <v>0</v>
      </c>
      <c r="H19" s="14">
        <f>H18*'Sales Forecast Year 1'!$D$10</f>
        <v>0</v>
      </c>
      <c r="I19" s="14">
        <f>I18*'Sales Forecast Year 1'!$D$10</f>
        <v>0</v>
      </c>
      <c r="J19" s="14">
        <f>J18*'Sales Forecast Year 1'!$D$10</f>
        <v>0</v>
      </c>
      <c r="K19" s="14">
        <f>K18*'Sales Forecast Year 1'!$D$10</f>
        <v>0</v>
      </c>
      <c r="L19" s="14">
        <f>L18*'Sales Forecast Year 1'!$D$10</f>
        <v>0</v>
      </c>
      <c r="M19" s="14">
        <f>M18*'Sales Forecast Year 1'!$D$10</f>
        <v>0</v>
      </c>
      <c r="N19" s="14">
        <f>N18*'Sales Forecast Year 1'!$D$10</f>
        <v>0</v>
      </c>
      <c r="O19" s="14">
        <f>SUM(C19:N19)</f>
        <v>0</v>
      </c>
      <c r="P19" s="12">
        <f>P20+P21</f>
        <v>0</v>
      </c>
      <c r="Q19" s="12">
        <f>IF(O72=0,0,O19/O72)</f>
        <v>0</v>
      </c>
      <c r="R19" s="14">
        <f>R18*'Sales Forecast Year 1'!$D$10</f>
        <v>0</v>
      </c>
      <c r="S19" s="14">
        <f>S18*'Sales Forecast Year 1'!$D$10</f>
        <v>0</v>
      </c>
      <c r="T19" s="14">
        <f>T18*'Sales Forecast Year 1'!$D$10</f>
        <v>0</v>
      </c>
      <c r="U19" s="14">
        <f>U18*'Sales Forecast Year 1'!$D$10</f>
        <v>0</v>
      </c>
      <c r="V19" s="14">
        <f>V18*'Sales Forecast Year 1'!$D$10</f>
        <v>0</v>
      </c>
      <c r="W19" s="14">
        <f>W18*'Sales Forecast Year 1'!$D$10</f>
        <v>0</v>
      </c>
      <c r="X19" s="14">
        <f>X18*'Sales Forecast Year 1'!$D$10</f>
        <v>0</v>
      </c>
      <c r="Y19" s="14">
        <f>Y18*'Sales Forecast Year 1'!$D$10</f>
        <v>0</v>
      </c>
      <c r="Z19" s="14">
        <f>Z18*'Sales Forecast Year 1'!$D$10</f>
        <v>0</v>
      </c>
      <c r="AA19" s="14">
        <f>AA18*'Sales Forecast Year 1'!$D$10</f>
        <v>0</v>
      </c>
      <c r="AB19" s="14">
        <f>AB18*'Sales Forecast Year 1'!$D$10</f>
        <v>0</v>
      </c>
      <c r="AC19" s="14">
        <f>AC18*'Sales Forecast Year 1'!$D$10</f>
        <v>0</v>
      </c>
      <c r="AD19" s="14">
        <f>SUM(R19:AC19)</f>
        <v>0</v>
      </c>
      <c r="AE19" s="12">
        <f>AE20+AE21</f>
        <v>0</v>
      </c>
      <c r="AF19" s="12">
        <f>IF(AD72=0,0,AD19/AD72)</f>
        <v>0</v>
      </c>
    </row>
    <row r="20" spans="1:32" x14ac:dyDescent="0.25">
      <c r="A20" s="60" t="str">
        <f>'Sales Forecast Year 1'!B30</f>
        <v>Total COGS</v>
      </c>
      <c r="B20" s="3">
        <f>'Sales Forecast Year 1'!O30</f>
        <v>0</v>
      </c>
      <c r="C20" s="14">
        <f>C18*'Sales Forecast Year 1'!$E$10</f>
        <v>0</v>
      </c>
      <c r="D20" s="14">
        <f>D18*'Sales Forecast Year 1'!$E$10</f>
        <v>0</v>
      </c>
      <c r="E20" s="14">
        <f>E18*'Sales Forecast Year 1'!$E$10</f>
        <v>0</v>
      </c>
      <c r="F20" s="14">
        <f>F18*'Sales Forecast Year 1'!$E$10</f>
        <v>0</v>
      </c>
      <c r="G20" s="14">
        <f>G18*'Sales Forecast Year 1'!$E$10</f>
        <v>0</v>
      </c>
      <c r="H20" s="14">
        <f>H18*'Sales Forecast Year 1'!$E$10</f>
        <v>0</v>
      </c>
      <c r="I20" s="14">
        <f>I18*'Sales Forecast Year 1'!$E$10</f>
        <v>0</v>
      </c>
      <c r="J20" s="14">
        <f>J18*'Sales Forecast Year 1'!$E$10</f>
        <v>0</v>
      </c>
      <c r="K20" s="14">
        <f>K18*'Sales Forecast Year 1'!$E$10</f>
        <v>0</v>
      </c>
      <c r="L20" s="14">
        <f>L18*'Sales Forecast Year 1'!$E$10</f>
        <v>0</v>
      </c>
      <c r="M20" s="14">
        <f>M18*'Sales Forecast Year 1'!$E$10</f>
        <v>0</v>
      </c>
      <c r="N20" s="14">
        <f>N18*'Sales Forecast Year 1'!$E$10</f>
        <v>0</v>
      </c>
      <c r="O20" s="14">
        <f t="shared" ref="O20:O21" si="8">SUM(C20:N20)</f>
        <v>0</v>
      </c>
      <c r="P20" s="12">
        <f>IF(O19=0,0,O20/O19)</f>
        <v>0</v>
      </c>
      <c r="Q20" s="12">
        <f>IF(O73=0,0,O20/O73)</f>
        <v>0</v>
      </c>
      <c r="R20" s="14">
        <f>R18*'Sales Forecast Year 1'!$E$10</f>
        <v>0</v>
      </c>
      <c r="S20" s="14">
        <f>S18*'Sales Forecast Year 1'!$E$10</f>
        <v>0</v>
      </c>
      <c r="T20" s="14">
        <f>T18*'Sales Forecast Year 1'!$E$10</f>
        <v>0</v>
      </c>
      <c r="U20" s="14">
        <f>U18*'Sales Forecast Year 1'!$E$10</f>
        <v>0</v>
      </c>
      <c r="V20" s="14">
        <f>V18*'Sales Forecast Year 1'!$E$10</f>
        <v>0</v>
      </c>
      <c r="W20" s="14">
        <f>W18*'Sales Forecast Year 1'!$E$10</f>
        <v>0</v>
      </c>
      <c r="X20" s="14">
        <f>X18*'Sales Forecast Year 1'!$E$10</f>
        <v>0</v>
      </c>
      <c r="Y20" s="14">
        <f>Y18*'Sales Forecast Year 1'!$E$10</f>
        <v>0</v>
      </c>
      <c r="Z20" s="14">
        <f>Z18*'Sales Forecast Year 1'!$E$10</f>
        <v>0</v>
      </c>
      <c r="AA20" s="14">
        <f>AA18*'Sales Forecast Year 1'!$E$10</f>
        <v>0</v>
      </c>
      <c r="AB20" s="14">
        <f>AB18*'Sales Forecast Year 1'!$E$10</f>
        <v>0</v>
      </c>
      <c r="AC20" s="14">
        <f>AC18*'Sales Forecast Year 1'!$E$10</f>
        <v>0</v>
      </c>
      <c r="AD20" s="14">
        <f t="shared" ref="AD20:AD21" si="9">SUM(R20:AC20)</f>
        <v>0</v>
      </c>
      <c r="AE20" s="12">
        <f>IF(AD19=0,0,AD20/AD19)</f>
        <v>0</v>
      </c>
      <c r="AF20" s="12">
        <f>IF(AD73=0,0,AD20/AD73)</f>
        <v>0</v>
      </c>
    </row>
    <row r="21" spans="1:32" x14ac:dyDescent="0.25">
      <c r="A21" s="61" t="str">
        <f>'Sales Forecast Year 1'!B31</f>
        <v>Total Margin</v>
      </c>
      <c r="B21" s="57">
        <f>'Sales Forecast Year 1'!O31</f>
        <v>0</v>
      </c>
      <c r="C21" s="52">
        <f>C19-C20</f>
        <v>0</v>
      </c>
      <c r="D21" s="52">
        <f t="shared" ref="D21:N21" si="10">D19-D20</f>
        <v>0</v>
      </c>
      <c r="E21" s="52">
        <f t="shared" si="10"/>
        <v>0</v>
      </c>
      <c r="F21" s="52">
        <f t="shared" si="10"/>
        <v>0</v>
      </c>
      <c r="G21" s="52">
        <f t="shared" si="10"/>
        <v>0</v>
      </c>
      <c r="H21" s="52">
        <f t="shared" si="10"/>
        <v>0</v>
      </c>
      <c r="I21" s="52">
        <f t="shared" si="10"/>
        <v>0</v>
      </c>
      <c r="J21" s="52">
        <f t="shared" si="10"/>
        <v>0</v>
      </c>
      <c r="K21" s="52">
        <f t="shared" si="10"/>
        <v>0</v>
      </c>
      <c r="L21" s="52">
        <f t="shared" si="10"/>
        <v>0</v>
      </c>
      <c r="M21" s="52">
        <f t="shared" si="10"/>
        <v>0</v>
      </c>
      <c r="N21" s="52">
        <f t="shared" si="10"/>
        <v>0</v>
      </c>
      <c r="O21" s="52">
        <f t="shared" si="8"/>
        <v>0</v>
      </c>
      <c r="P21" s="58">
        <f>IF(O19=0,0,O21/O19)</f>
        <v>0</v>
      </c>
      <c r="Q21" s="12">
        <f>IF(O74=0,0,O21/O74)</f>
        <v>0</v>
      </c>
      <c r="R21" s="52">
        <f>R19-R20</f>
        <v>0</v>
      </c>
      <c r="S21" s="52">
        <f t="shared" ref="S21:AC21" si="11">S19-S20</f>
        <v>0</v>
      </c>
      <c r="T21" s="52">
        <f t="shared" si="11"/>
        <v>0</v>
      </c>
      <c r="U21" s="52">
        <f t="shared" si="11"/>
        <v>0</v>
      </c>
      <c r="V21" s="52">
        <f t="shared" si="11"/>
        <v>0</v>
      </c>
      <c r="W21" s="52">
        <f t="shared" si="11"/>
        <v>0</v>
      </c>
      <c r="X21" s="52">
        <f t="shared" si="11"/>
        <v>0</v>
      </c>
      <c r="Y21" s="52">
        <f t="shared" si="11"/>
        <v>0</v>
      </c>
      <c r="Z21" s="52">
        <f t="shared" si="11"/>
        <v>0</v>
      </c>
      <c r="AA21" s="52">
        <f t="shared" si="11"/>
        <v>0</v>
      </c>
      <c r="AB21" s="52">
        <f t="shared" si="11"/>
        <v>0</v>
      </c>
      <c r="AC21" s="52">
        <f t="shared" si="11"/>
        <v>0</v>
      </c>
      <c r="AD21" s="52">
        <f t="shared" si="9"/>
        <v>0</v>
      </c>
      <c r="AE21" s="58">
        <f>IF(AD19=0,0,AD21/AD19)</f>
        <v>0</v>
      </c>
      <c r="AF21" s="12">
        <f>IF(AD74=0,0,AD21/AD74)</f>
        <v>0</v>
      </c>
    </row>
    <row r="22" spans="1:32" x14ac:dyDescent="0.25">
      <c r="A22" s="63"/>
      <c r="B22" s="55"/>
      <c r="C22" s="55"/>
      <c r="D22" s="55"/>
      <c r="E22" s="55"/>
      <c r="F22" s="55"/>
      <c r="G22" s="55"/>
      <c r="H22" s="55"/>
      <c r="I22" s="55"/>
      <c r="J22" s="55"/>
      <c r="K22" s="55"/>
      <c r="L22" s="55"/>
      <c r="M22" s="55"/>
      <c r="N22" s="55"/>
      <c r="O22" s="55"/>
      <c r="P22" s="55"/>
      <c r="Q22" s="68"/>
      <c r="R22" s="55"/>
      <c r="S22" s="55"/>
      <c r="T22" s="55"/>
      <c r="U22" s="55"/>
      <c r="V22" s="55"/>
      <c r="W22" s="55"/>
      <c r="X22" s="55"/>
      <c r="Y22" s="55"/>
      <c r="Z22" s="55"/>
      <c r="AA22" s="55"/>
      <c r="AB22" s="55"/>
      <c r="AC22" s="55"/>
      <c r="AD22" s="55"/>
      <c r="AE22" s="55"/>
      <c r="AF22" s="70"/>
    </row>
    <row r="23" spans="1:32" x14ac:dyDescent="0.25">
      <c r="A23" s="62" t="str">
        <f>'Sales Forecast Year 1'!B33</f>
        <v>Product 3</v>
      </c>
      <c r="B23" s="4"/>
      <c r="C23" s="4"/>
      <c r="D23" s="4"/>
      <c r="E23" s="4"/>
      <c r="F23" s="4"/>
      <c r="G23" s="4"/>
      <c r="H23" s="4"/>
      <c r="I23" s="4"/>
      <c r="J23" s="4"/>
      <c r="K23" s="4"/>
      <c r="L23" s="4"/>
      <c r="M23" s="4"/>
      <c r="N23" s="4"/>
      <c r="O23" s="4"/>
      <c r="P23" s="4"/>
      <c r="Q23" s="69"/>
      <c r="R23" s="4"/>
      <c r="S23" s="4"/>
      <c r="T23" s="4"/>
      <c r="U23" s="4"/>
      <c r="V23" s="4"/>
      <c r="W23" s="4"/>
      <c r="X23" s="4"/>
      <c r="Y23" s="4"/>
      <c r="Z23" s="4"/>
      <c r="AA23" s="4"/>
      <c r="AB23" s="4"/>
      <c r="AC23" s="4"/>
      <c r="AD23" s="4"/>
      <c r="AE23" s="4"/>
      <c r="AF23" s="69"/>
    </row>
    <row r="24" spans="1:32" x14ac:dyDescent="0.25">
      <c r="A24" s="60" t="str">
        <f>'Sales Forecast Year 1'!B34</f>
        <v>Units Sold</v>
      </c>
      <c r="B24" s="2">
        <f>'Sales Forecast Year 1'!O34</f>
        <v>0</v>
      </c>
      <c r="C24" s="155">
        <f>'Sales Forecast Year 1'!C34+('Sales Forecast Year 1'!C34*'Sales Forecast Years 2 and 3'!$C$7)</f>
        <v>0</v>
      </c>
      <c r="D24" s="155">
        <f>'Sales Forecast Year 1'!D34+('Sales Forecast Year 1'!D34*'Sales Forecast Years 2 and 3'!$C$7)</f>
        <v>0</v>
      </c>
      <c r="E24" s="155">
        <f>'Sales Forecast Year 1'!E34+('Sales Forecast Year 1'!E34*'Sales Forecast Years 2 and 3'!$C$7)</f>
        <v>0</v>
      </c>
      <c r="F24" s="155">
        <f>'Sales Forecast Year 1'!F34+('Sales Forecast Year 1'!F34*'Sales Forecast Years 2 and 3'!$C$7)</f>
        <v>0</v>
      </c>
      <c r="G24" s="155">
        <f>'Sales Forecast Year 1'!G34+('Sales Forecast Year 1'!G34*'Sales Forecast Years 2 and 3'!$C$7)</f>
        <v>0</v>
      </c>
      <c r="H24" s="155">
        <f>'Sales Forecast Year 1'!H34+('Sales Forecast Year 1'!H34*'Sales Forecast Years 2 and 3'!$C$7)</f>
        <v>0</v>
      </c>
      <c r="I24" s="155">
        <f>'Sales Forecast Year 1'!I34+('Sales Forecast Year 1'!I34*'Sales Forecast Years 2 and 3'!$C$7)</f>
        <v>0</v>
      </c>
      <c r="J24" s="155">
        <f>'Sales Forecast Year 1'!J34+('Sales Forecast Year 1'!J34*'Sales Forecast Years 2 and 3'!$C$7)</f>
        <v>0</v>
      </c>
      <c r="K24" s="155">
        <f>'Sales Forecast Year 1'!K34+('Sales Forecast Year 1'!K34*'Sales Forecast Years 2 and 3'!$C$7)</f>
        <v>0</v>
      </c>
      <c r="L24" s="155">
        <f>'Sales Forecast Year 1'!L34+('Sales Forecast Year 1'!L34*'Sales Forecast Years 2 and 3'!$C$7)</f>
        <v>0</v>
      </c>
      <c r="M24" s="155">
        <f>'Sales Forecast Year 1'!M34+('Sales Forecast Year 1'!M34*'Sales Forecast Years 2 and 3'!$C$7)</f>
        <v>0</v>
      </c>
      <c r="N24" s="155">
        <f>'Sales Forecast Year 1'!N34+('Sales Forecast Year 1'!N34*'Sales Forecast Years 2 and 3'!$C$7)</f>
        <v>0</v>
      </c>
      <c r="O24" s="71">
        <f>SUM(C24:N24)</f>
        <v>0</v>
      </c>
      <c r="P24" s="2"/>
      <c r="Q24" s="12">
        <f>IF(O71=0,0,O24/O71)</f>
        <v>0</v>
      </c>
      <c r="R24" s="155">
        <f>C24+(C24*$C$8)</f>
        <v>0</v>
      </c>
      <c r="S24" s="155">
        <f t="shared" ref="S24:AC24" si="12">D24+(D24*$C$8)</f>
        <v>0</v>
      </c>
      <c r="T24" s="155">
        <f t="shared" si="12"/>
        <v>0</v>
      </c>
      <c r="U24" s="155">
        <f t="shared" si="12"/>
        <v>0</v>
      </c>
      <c r="V24" s="155">
        <f t="shared" si="12"/>
        <v>0</v>
      </c>
      <c r="W24" s="155">
        <f t="shared" si="12"/>
        <v>0</v>
      </c>
      <c r="X24" s="155">
        <f t="shared" si="12"/>
        <v>0</v>
      </c>
      <c r="Y24" s="155">
        <f t="shared" si="12"/>
        <v>0</v>
      </c>
      <c r="Z24" s="155">
        <f t="shared" si="12"/>
        <v>0</v>
      </c>
      <c r="AA24" s="155">
        <f t="shared" si="12"/>
        <v>0</v>
      </c>
      <c r="AB24" s="155">
        <f t="shared" si="12"/>
        <v>0</v>
      </c>
      <c r="AC24" s="155">
        <f t="shared" si="12"/>
        <v>0</v>
      </c>
      <c r="AD24" s="2">
        <f>SUM(R24:AC24)</f>
        <v>0</v>
      </c>
      <c r="AE24" s="2"/>
      <c r="AF24" s="12">
        <f>IF(AD71=0,0,AD24/AD71)</f>
        <v>0</v>
      </c>
    </row>
    <row r="25" spans="1:32" x14ac:dyDescent="0.25">
      <c r="A25" s="60" t="str">
        <f>'Sales Forecast Year 1'!B35</f>
        <v>Total Sales</v>
      </c>
      <c r="B25" s="3">
        <f>'Sales Forecast Year 1'!O35</f>
        <v>0</v>
      </c>
      <c r="C25" s="14">
        <f>C24*'Sales Forecast Year 1'!$D$11</f>
        <v>0</v>
      </c>
      <c r="D25" s="14">
        <f>D24*'Sales Forecast Year 1'!$D$11</f>
        <v>0</v>
      </c>
      <c r="E25" s="14">
        <f>E24*'Sales Forecast Year 1'!$D$11</f>
        <v>0</v>
      </c>
      <c r="F25" s="14">
        <f>F24*'Sales Forecast Year 1'!$D$11</f>
        <v>0</v>
      </c>
      <c r="G25" s="14">
        <f>G24*'Sales Forecast Year 1'!$D$11</f>
        <v>0</v>
      </c>
      <c r="H25" s="14">
        <f>H24*'Sales Forecast Year 1'!$D$11</f>
        <v>0</v>
      </c>
      <c r="I25" s="14">
        <f>I24*'Sales Forecast Year 1'!$D$11</f>
        <v>0</v>
      </c>
      <c r="J25" s="14">
        <f>J24*'Sales Forecast Year 1'!$D$11</f>
        <v>0</v>
      </c>
      <c r="K25" s="14">
        <f>K24*'Sales Forecast Year 1'!$D$11</f>
        <v>0</v>
      </c>
      <c r="L25" s="14">
        <f>L24*'Sales Forecast Year 1'!$D$11</f>
        <v>0</v>
      </c>
      <c r="M25" s="14">
        <f>M24*'Sales Forecast Year 1'!$D$11</f>
        <v>0</v>
      </c>
      <c r="N25" s="14">
        <f>N24*'Sales Forecast Year 1'!$D$11</f>
        <v>0</v>
      </c>
      <c r="O25" s="14">
        <f>SUM(C25:N25)</f>
        <v>0</v>
      </c>
      <c r="P25" s="12">
        <f>P26+P27</f>
        <v>0</v>
      </c>
      <c r="Q25" s="12">
        <f>IF(O72=0,0,O25/O72)</f>
        <v>0</v>
      </c>
      <c r="R25" s="14">
        <f>R24*'Sales Forecast Year 1'!$D$11</f>
        <v>0</v>
      </c>
      <c r="S25" s="14">
        <f>S24*'Sales Forecast Year 1'!$D$11</f>
        <v>0</v>
      </c>
      <c r="T25" s="14">
        <f>T24*'Sales Forecast Year 1'!$D$11</f>
        <v>0</v>
      </c>
      <c r="U25" s="14">
        <f>U24*'Sales Forecast Year 1'!$D$11</f>
        <v>0</v>
      </c>
      <c r="V25" s="14">
        <f>V24*'Sales Forecast Year 1'!$D$11</f>
        <v>0</v>
      </c>
      <c r="W25" s="14">
        <f>W24*'Sales Forecast Year 1'!$D$11</f>
        <v>0</v>
      </c>
      <c r="X25" s="14">
        <f>X24*'Sales Forecast Year 1'!$D$11</f>
        <v>0</v>
      </c>
      <c r="Y25" s="14">
        <f>Y24*'Sales Forecast Year 1'!$D$11</f>
        <v>0</v>
      </c>
      <c r="Z25" s="14">
        <f>Z24*'Sales Forecast Year 1'!$D$11</f>
        <v>0</v>
      </c>
      <c r="AA25" s="14">
        <f>AA24*'Sales Forecast Year 1'!$D$11</f>
        <v>0</v>
      </c>
      <c r="AB25" s="14">
        <f>AB24*'Sales Forecast Year 1'!$D$11</f>
        <v>0</v>
      </c>
      <c r="AC25" s="14">
        <f>AC24*'Sales Forecast Year 1'!$D$11</f>
        <v>0</v>
      </c>
      <c r="AD25" s="3">
        <f>SUM(R25:AC25)</f>
        <v>0</v>
      </c>
      <c r="AE25" s="12">
        <f>AE26+AE27</f>
        <v>0</v>
      </c>
      <c r="AF25" s="12">
        <f>IF(AD72=0,0,AD25/AD72)</f>
        <v>0</v>
      </c>
    </row>
    <row r="26" spans="1:32" x14ac:dyDescent="0.25">
      <c r="A26" s="60" t="str">
        <f>'Sales Forecast Year 1'!B36</f>
        <v>Total Cogs</v>
      </c>
      <c r="B26" s="3">
        <f>'Sales Forecast Year 1'!O36</f>
        <v>0</v>
      </c>
      <c r="C26" s="14">
        <f>C24*'Sales Forecast Year 1'!$E$11</f>
        <v>0</v>
      </c>
      <c r="D26" s="14">
        <f>D24*'Sales Forecast Year 1'!$E$11</f>
        <v>0</v>
      </c>
      <c r="E26" s="14">
        <f>E24*'Sales Forecast Year 1'!$E$11</f>
        <v>0</v>
      </c>
      <c r="F26" s="14">
        <f>F24*'Sales Forecast Year 1'!$E$11</f>
        <v>0</v>
      </c>
      <c r="G26" s="14">
        <f>G24*'Sales Forecast Year 1'!$E$11</f>
        <v>0</v>
      </c>
      <c r="H26" s="14">
        <f>H24*'Sales Forecast Year 1'!$E$11</f>
        <v>0</v>
      </c>
      <c r="I26" s="14">
        <f>I24*'Sales Forecast Year 1'!$E$11</f>
        <v>0</v>
      </c>
      <c r="J26" s="14">
        <f>J24*'Sales Forecast Year 1'!$E$11</f>
        <v>0</v>
      </c>
      <c r="K26" s="14">
        <f>K24*'Sales Forecast Year 1'!$E$11</f>
        <v>0</v>
      </c>
      <c r="L26" s="14">
        <f>L24*'Sales Forecast Year 1'!$E$11</f>
        <v>0</v>
      </c>
      <c r="M26" s="14">
        <f>M24*'Sales Forecast Year 1'!$E$11</f>
        <v>0</v>
      </c>
      <c r="N26" s="14">
        <f>N24*'Sales Forecast Year 1'!$E$11</f>
        <v>0</v>
      </c>
      <c r="O26" s="14">
        <f t="shared" ref="O26:O27" si="13">SUM(C26:N26)</f>
        <v>0</v>
      </c>
      <c r="P26" s="12">
        <f>IF(O25=0,0,O26/O25)</f>
        <v>0</v>
      </c>
      <c r="Q26" s="12">
        <f>IF(O73=0,0,O26/O73)</f>
        <v>0</v>
      </c>
      <c r="R26" s="14">
        <f>R24*'Sales Forecast Year 1'!$E$11</f>
        <v>0</v>
      </c>
      <c r="S26" s="14">
        <f>S24*'Sales Forecast Year 1'!$E$11</f>
        <v>0</v>
      </c>
      <c r="T26" s="14">
        <f>T24*'Sales Forecast Year 1'!$E$11</f>
        <v>0</v>
      </c>
      <c r="U26" s="14">
        <f>U24*'Sales Forecast Year 1'!$E$11</f>
        <v>0</v>
      </c>
      <c r="V26" s="14">
        <f>V24*'Sales Forecast Year 1'!$E$11</f>
        <v>0</v>
      </c>
      <c r="W26" s="14">
        <f>W24*'Sales Forecast Year 1'!$E$11</f>
        <v>0</v>
      </c>
      <c r="X26" s="14">
        <f>X24*'Sales Forecast Year 1'!$E$11</f>
        <v>0</v>
      </c>
      <c r="Y26" s="14">
        <f>Y24*'Sales Forecast Year 1'!$E$11</f>
        <v>0</v>
      </c>
      <c r="Z26" s="14">
        <f>Z24*'Sales Forecast Year 1'!$E$11</f>
        <v>0</v>
      </c>
      <c r="AA26" s="14">
        <f>AA24*'Sales Forecast Year 1'!$E$11</f>
        <v>0</v>
      </c>
      <c r="AB26" s="14">
        <f>AB24*'Sales Forecast Year 1'!$E$11</f>
        <v>0</v>
      </c>
      <c r="AC26" s="14">
        <f>AC24*'Sales Forecast Year 1'!$E$11</f>
        <v>0</v>
      </c>
      <c r="AD26" s="3">
        <f t="shared" ref="AD26:AD27" si="14">SUM(R26:AC26)</f>
        <v>0</v>
      </c>
      <c r="AE26" s="12">
        <f>IF(AD25=0,0,AD26/AD25)</f>
        <v>0</v>
      </c>
      <c r="AF26" s="12">
        <f>IF(AD73=0,0,AD26/AD73)</f>
        <v>0</v>
      </c>
    </row>
    <row r="27" spans="1:32" x14ac:dyDescent="0.25">
      <c r="A27" s="61" t="str">
        <f>'Sales Forecast Year 1'!B37</f>
        <v>Total Margin</v>
      </c>
      <c r="B27" s="57">
        <f>'Sales Forecast Year 1'!O37</f>
        <v>0</v>
      </c>
      <c r="C27" s="52">
        <f>C25-C26</f>
        <v>0</v>
      </c>
      <c r="D27" s="52">
        <f t="shared" ref="D27:N27" si="15">D25-D26</f>
        <v>0</v>
      </c>
      <c r="E27" s="52">
        <f t="shared" si="15"/>
        <v>0</v>
      </c>
      <c r="F27" s="52">
        <f t="shared" si="15"/>
        <v>0</v>
      </c>
      <c r="G27" s="52">
        <f t="shared" si="15"/>
        <v>0</v>
      </c>
      <c r="H27" s="52">
        <f t="shared" si="15"/>
        <v>0</v>
      </c>
      <c r="I27" s="52">
        <f t="shared" si="15"/>
        <v>0</v>
      </c>
      <c r="J27" s="52">
        <f t="shared" si="15"/>
        <v>0</v>
      </c>
      <c r="K27" s="52">
        <f t="shared" si="15"/>
        <v>0</v>
      </c>
      <c r="L27" s="52">
        <f t="shared" si="15"/>
        <v>0</v>
      </c>
      <c r="M27" s="52">
        <f t="shared" si="15"/>
        <v>0</v>
      </c>
      <c r="N27" s="52">
        <f t="shared" si="15"/>
        <v>0</v>
      </c>
      <c r="O27" s="52">
        <f t="shared" si="13"/>
        <v>0</v>
      </c>
      <c r="P27" s="58">
        <f>IF(O25=0,0,O27/O25)</f>
        <v>0</v>
      </c>
      <c r="Q27" s="12">
        <f>IF(O74=0,0,O27/O74)</f>
        <v>0</v>
      </c>
      <c r="R27" s="52">
        <f>R25-R26</f>
        <v>0</v>
      </c>
      <c r="S27" s="52">
        <f t="shared" ref="S27:AC27" si="16">S25-S26</f>
        <v>0</v>
      </c>
      <c r="T27" s="52">
        <f t="shared" si="16"/>
        <v>0</v>
      </c>
      <c r="U27" s="52">
        <f t="shared" si="16"/>
        <v>0</v>
      </c>
      <c r="V27" s="52">
        <f t="shared" si="16"/>
        <v>0</v>
      </c>
      <c r="W27" s="52">
        <f t="shared" si="16"/>
        <v>0</v>
      </c>
      <c r="X27" s="52">
        <f t="shared" si="16"/>
        <v>0</v>
      </c>
      <c r="Y27" s="52">
        <f t="shared" si="16"/>
        <v>0</v>
      </c>
      <c r="Z27" s="52">
        <f t="shared" si="16"/>
        <v>0</v>
      </c>
      <c r="AA27" s="52">
        <f t="shared" si="16"/>
        <v>0</v>
      </c>
      <c r="AB27" s="52">
        <f t="shared" si="16"/>
        <v>0</v>
      </c>
      <c r="AC27" s="52">
        <f t="shared" si="16"/>
        <v>0</v>
      </c>
      <c r="AD27" s="57">
        <f t="shared" si="14"/>
        <v>0</v>
      </c>
      <c r="AE27" s="58">
        <f>IF(AD25=0,0,AD27/AD25)</f>
        <v>0</v>
      </c>
      <c r="AF27" s="12">
        <f>IF(AD74=0,0,AD27/AD74)</f>
        <v>0</v>
      </c>
    </row>
    <row r="28" spans="1:32" x14ac:dyDescent="0.25">
      <c r="A28" s="63"/>
      <c r="B28" s="55"/>
      <c r="C28" s="55"/>
      <c r="D28" s="55"/>
      <c r="E28" s="55"/>
      <c r="F28" s="55"/>
      <c r="G28" s="55"/>
      <c r="H28" s="55"/>
      <c r="I28" s="55"/>
      <c r="J28" s="55"/>
      <c r="K28" s="55"/>
      <c r="L28" s="55"/>
      <c r="M28" s="55"/>
      <c r="N28" s="55"/>
      <c r="O28" s="55"/>
      <c r="P28" s="55"/>
      <c r="Q28" s="68"/>
      <c r="R28" s="55"/>
      <c r="S28" s="55"/>
      <c r="T28" s="55"/>
      <c r="U28" s="55"/>
      <c r="V28" s="55"/>
      <c r="W28" s="55"/>
      <c r="X28" s="55"/>
      <c r="Y28" s="55"/>
      <c r="Z28" s="55"/>
      <c r="AA28" s="55"/>
      <c r="AB28" s="55"/>
      <c r="AC28" s="55"/>
      <c r="AD28" s="55"/>
      <c r="AE28" s="55"/>
      <c r="AF28" s="70"/>
    </row>
    <row r="29" spans="1:32" x14ac:dyDescent="0.25">
      <c r="A29" s="62" t="str">
        <f>'Sales Forecast Year 1'!B39</f>
        <v>Product 4</v>
      </c>
      <c r="B29" s="4"/>
      <c r="C29" s="4"/>
      <c r="D29" s="4"/>
      <c r="E29" s="4"/>
      <c r="F29" s="4"/>
      <c r="G29" s="4"/>
      <c r="H29" s="4"/>
      <c r="I29" s="4"/>
      <c r="J29" s="4"/>
      <c r="K29" s="4"/>
      <c r="L29" s="4"/>
      <c r="M29" s="4"/>
      <c r="N29" s="4"/>
      <c r="O29" s="4"/>
      <c r="P29" s="4"/>
      <c r="Q29" s="69"/>
      <c r="R29" s="4"/>
      <c r="S29" s="4"/>
      <c r="T29" s="4"/>
      <c r="U29" s="4"/>
      <c r="V29" s="4"/>
      <c r="W29" s="4"/>
      <c r="X29" s="4"/>
      <c r="Y29" s="4"/>
      <c r="Z29" s="4"/>
      <c r="AA29" s="4"/>
      <c r="AB29" s="4"/>
      <c r="AC29" s="4"/>
      <c r="AD29" s="4"/>
      <c r="AE29" s="4"/>
      <c r="AF29" s="69"/>
    </row>
    <row r="30" spans="1:32" x14ac:dyDescent="0.25">
      <c r="A30" s="60" t="str">
        <f>'Sales Forecast Year 1'!B40</f>
        <v>Units Sold</v>
      </c>
      <c r="B30" s="2">
        <f>'Sales Forecast Year 1'!O40</f>
        <v>0</v>
      </c>
      <c r="C30" s="155">
        <f>'Sales Forecast Year 1'!C40+('Sales Forecast Year 1'!C40*'Sales Forecast Years 2 and 3'!$C$7)</f>
        <v>0</v>
      </c>
      <c r="D30" s="155">
        <f>'Sales Forecast Year 1'!D40+('Sales Forecast Year 1'!D40*'Sales Forecast Years 2 and 3'!$C$7)</f>
        <v>0</v>
      </c>
      <c r="E30" s="155">
        <f>'Sales Forecast Year 1'!E40+('Sales Forecast Year 1'!E40*'Sales Forecast Years 2 and 3'!$C$7)</f>
        <v>0</v>
      </c>
      <c r="F30" s="155">
        <f>'Sales Forecast Year 1'!F40+('Sales Forecast Year 1'!F40*'Sales Forecast Years 2 and 3'!$C$7)</f>
        <v>0</v>
      </c>
      <c r="G30" s="155">
        <f>'Sales Forecast Year 1'!G40+('Sales Forecast Year 1'!G40*'Sales Forecast Years 2 and 3'!$C$7)</f>
        <v>0</v>
      </c>
      <c r="H30" s="155">
        <f>'Sales Forecast Year 1'!H40+('Sales Forecast Year 1'!H40*'Sales Forecast Years 2 and 3'!$C$7)</f>
        <v>0</v>
      </c>
      <c r="I30" s="155">
        <f>'Sales Forecast Year 1'!I40+('Sales Forecast Year 1'!I40*'Sales Forecast Years 2 and 3'!$C$7)</f>
        <v>0</v>
      </c>
      <c r="J30" s="155">
        <f>'Sales Forecast Year 1'!J40+('Sales Forecast Year 1'!J40*'Sales Forecast Years 2 and 3'!$C$7)</f>
        <v>0</v>
      </c>
      <c r="K30" s="155">
        <f>'Sales Forecast Year 1'!K40+('Sales Forecast Year 1'!K40*'Sales Forecast Years 2 and 3'!$C$7)</f>
        <v>0</v>
      </c>
      <c r="L30" s="155">
        <f>'Sales Forecast Year 1'!L40+('Sales Forecast Year 1'!L40*'Sales Forecast Years 2 and 3'!$C$7)</f>
        <v>0</v>
      </c>
      <c r="M30" s="155">
        <f>'Sales Forecast Year 1'!M40+('Sales Forecast Year 1'!M40*'Sales Forecast Years 2 and 3'!$C$7)</f>
        <v>0</v>
      </c>
      <c r="N30" s="155">
        <f>'Sales Forecast Year 1'!N40+('Sales Forecast Year 1'!N40*'Sales Forecast Years 2 and 3'!$C$7)</f>
        <v>0</v>
      </c>
      <c r="O30" s="2">
        <f>SUM(C30:N30)</f>
        <v>0</v>
      </c>
      <c r="P30" s="2"/>
      <c r="Q30" s="12">
        <f>IF(O71=0,0,O30/O71)</f>
        <v>0</v>
      </c>
      <c r="R30" s="155">
        <f>C30+(C30*$C$8)</f>
        <v>0</v>
      </c>
      <c r="S30" s="155">
        <f t="shared" ref="S30:AC30" si="17">D30+(D30*$C$8)</f>
        <v>0</v>
      </c>
      <c r="T30" s="155">
        <f t="shared" si="17"/>
        <v>0</v>
      </c>
      <c r="U30" s="155">
        <f t="shared" si="17"/>
        <v>0</v>
      </c>
      <c r="V30" s="155">
        <f t="shared" si="17"/>
        <v>0</v>
      </c>
      <c r="W30" s="155">
        <f t="shared" si="17"/>
        <v>0</v>
      </c>
      <c r="X30" s="155">
        <f t="shared" si="17"/>
        <v>0</v>
      </c>
      <c r="Y30" s="155">
        <f t="shared" si="17"/>
        <v>0</v>
      </c>
      <c r="Z30" s="155">
        <f t="shared" si="17"/>
        <v>0</v>
      </c>
      <c r="AA30" s="155">
        <f t="shared" si="17"/>
        <v>0</v>
      </c>
      <c r="AB30" s="155">
        <f t="shared" si="17"/>
        <v>0</v>
      </c>
      <c r="AC30" s="155">
        <f t="shared" si="17"/>
        <v>0</v>
      </c>
      <c r="AD30" s="2">
        <f>SUM(R30:AC30)</f>
        <v>0</v>
      </c>
      <c r="AE30" s="2"/>
      <c r="AF30" s="12">
        <f>IF(AD71=0,0,AD30/AD71)</f>
        <v>0</v>
      </c>
    </row>
    <row r="31" spans="1:32" x14ac:dyDescent="0.25">
      <c r="A31" s="60" t="str">
        <f>'Sales Forecast Year 1'!B41</f>
        <v>Total Sales</v>
      </c>
      <c r="B31" s="3">
        <f>'Sales Forecast Year 1'!O41</f>
        <v>0</v>
      </c>
      <c r="C31" s="14">
        <f>C30*'Sales Forecast Year 1'!$D$12</f>
        <v>0</v>
      </c>
      <c r="D31" s="14">
        <f>D30*'Sales Forecast Year 1'!$D$12</f>
        <v>0</v>
      </c>
      <c r="E31" s="14">
        <f>E30*'Sales Forecast Year 1'!$D$12</f>
        <v>0</v>
      </c>
      <c r="F31" s="14">
        <f>F30*'Sales Forecast Year 1'!$D$12</f>
        <v>0</v>
      </c>
      <c r="G31" s="14">
        <f>G30*'Sales Forecast Year 1'!$D$12</f>
        <v>0</v>
      </c>
      <c r="H31" s="14">
        <f>H30*'Sales Forecast Year 1'!$D$12</f>
        <v>0</v>
      </c>
      <c r="I31" s="14">
        <f>I30*'Sales Forecast Year 1'!$D$12</f>
        <v>0</v>
      </c>
      <c r="J31" s="14">
        <f>J30*'Sales Forecast Year 1'!$D$12</f>
        <v>0</v>
      </c>
      <c r="K31" s="14">
        <f>K30*'Sales Forecast Year 1'!$D$12</f>
        <v>0</v>
      </c>
      <c r="L31" s="14">
        <f>L30*'Sales Forecast Year 1'!$D$12</f>
        <v>0</v>
      </c>
      <c r="M31" s="14">
        <f>M30*'Sales Forecast Year 1'!$D$12</f>
        <v>0</v>
      </c>
      <c r="N31" s="14">
        <f>N30*'Sales Forecast Year 1'!$D$12</f>
        <v>0</v>
      </c>
      <c r="O31" s="14">
        <f>SUM(C31:N31)</f>
        <v>0</v>
      </c>
      <c r="P31" s="12">
        <f>P32+P33</f>
        <v>0</v>
      </c>
      <c r="Q31" s="12">
        <f>IF(O72=0,0,O31/O72)</f>
        <v>0</v>
      </c>
      <c r="R31" s="14">
        <f>R30*'Sales Forecast Year 1'!$D$12</f>
        <v>0</v>
      </c>
      <c r="S31" s="14">
        <f>S30*'Sales Forecast Year 1'!$D$12</f>
        <v>0</v>
      </c>
      <c r="T31" s="14">
        <f>T30*'Sales Forecast Year 1'!$D$12</f>
        <v>0</v>
      </c>
      <c r="U31" s="14">
        <f>U30*'Sales Forecast Year 1'!$D$12</f>
        <v>0</v>
      </c>
      <c r="V31" s="14">
        <f>V30*'Sales Forecast Year 1'!$D$12</f>
        <v>0</v>
      </c>
      <c r="W31" s="14">
        <f>W30*'Sales Forecast Year 1'!$D$12</f>
        <v>0</v>
      </c>
      <c r="X31" s="14">
        <f>X30*'Sales Forecast Year 1'!$D$12</f>
        <v>0</v>
      </c>
      <c r="Y31" s="14">
        <f>Y30*'Sales Forecast Year 1'!$D$12</f>
        <v>0</v>
      </c>
      <c r="Z31" s="14">
        <f>Z30*'Sales Forecast Year 1'!$D$12</f>
        <v>0</v>
      </c>
      <c r="AA31" s="14">
        <f>AA30*'Sales Forecast Year 1'!$D$12</f>
        <v>0</v>
      </c>
      <c r="AB31" s="14">
        <f>AB30*'Sales Forecast Year 1'!$D$12</f>
        <v>0</v>
      </c>
      <c r="AC31" s="14">
        <f>AC30*'Sales Forecast Year 1'!$D$12</f>
        <v>0</v>
      </c>
      <c r="AD31" s="14">
        <f>SUM(R31:AC31)</f>
        <v>0</v>
      </c>
      <c r="AE31" s="12">
        <f>AE32+AE33</f>
        <v>0</v>
      </c>
      <c r="AF31" s="12">
        <f>IF(AD72=0,0,AD31/AD72)</f>
        <v>0</v>
      </c>
    </row>
    <row r="32" spans="1:32" x14ac:dyDescent="0.25">
      <c r="A32" s="60" t="str">
        <f>'Sales Forecast Year 1'!B42</f>
        <v>Total Cogs</v>
      </c>
      <c r="B32" s="3">
        <f>'Sales Forecast Year 1'!O42</f>
        <v>0</v>
      </c>
      <c r="C32" s="14">
        <f>C30*'Sales Forecast Year 1'!$E$12</f>
        <v>0</v>
      </c>
      <c r="D32" s="14">
        <f>D30*'Sales Forecast Year 1'!$E$12</f>
        <v>0</v>
      </c>
      <c r="E32" s="14">
        <f>E30*'Sales Forecast Year 1'!$E$12</f>
        <v>0</v>
      </c>
      <c r="F32" s="14">
        <f>F30*'Sales Forecast Year 1'!$E$12</f>
        <v>0</v>
      </c>
      <c r="G32" s="14">
        <f>G30*'Sales Forecast Year 1'!$E$12</f>
        <v>0</v>
      </c>
      <c r="H32" s="14">
        <f>H30*'Sales Forecast Year 1'!$E$12</f>
        <v>0</v>
      </c>
      <c r="I32" s="14">
        <f>I30*'Sales Forecast Year 1'!$E$12</f>
        <v>0</v>
      </c>
      <c r="J32" s="14">
        <f>J30*'Sales Forecast Year 1'!$E$12</f>
        <v>0</v>
      </c>
      <c r="K32" s="14">
        <f>K30*'Sales Forecast Year 1'!$E$12</f>
        <v>0</v>
      </c>
      <c r="L32" s="14">
        <f>L30*'Sales Forecast Year 1'!$E$12</f>
        <v>0</v>
      </c>
      <c r="M32" s="14">
        <f>M30*'Sales Forecast Year 1'!$E$12</f>
        <v>0</v>
      </c>
      <c r="N32" s="14">
        <f>N30*'Sales Forecast Year 1'!$E$12</f>
        <v>0</v>
      </c>
      <c r="O32" s="14">
        <f t="shared" ref="O32:O33" si="18">SUM(C32:N32)</f>
        <v>0</v>
      </c>
      <c r="P32" s="12">
        <f>IF(O31=0,0,O32/O31)</f>
        <v>0</v>
      </c>
      <c r="Q32" s="12">
        <f>IF(O73=0,0,O32/O73)</f>
        <v>0</v>
      </c>
      <c r="R32" s="14">
        <f>R30*'Sales Forecast Year 1'!$E$12</f>
        <v>0</v>
      </c>
      <c r="S32" s="14">
        <f>S30*'Sales Forecast Year 1'!$E$12</f>
        <v>0</v>
      </c>
      <c r="T32" s="14">
        <f>T30*'Sales Forecast Year 1'!$E$12</f>
        <v>0</v>
      </c>
      <c r="U32" s="14">
        <f>U30*'Sales Forecast Year 1'!$E$12</f>
        <v>0</v>
      </c>
      <c r="V32" s="14">
        <f>V30*'Sales Forecast Year 1'!$E$12</f>
        <v>0</v>
      </c>
      <c r="W32" s="14">
        <f>W30*'Sales Forecast Year 1'!$E$12</f>
        <v>0</v>
      </c>
      <c r="X32" s="14">
        <f>X30*'Sales Forecast Year 1'!$E$12</f>
        <v>0</v>
      </c>
      <c r="Y32" s="14">
        <f>Y30*'Sales Forecast Year 1'!$E$12</f>
        <v>0</v>
      </c>
      <c r="Z32" s="14">
        <f>Z30*'Sales Forecast Year 1'!$E$12</f>
        <v>0</v>
      </c>
      <c r="AA32" s="14">
        <f>AA30*'Sales Forecast Year 1'!$E$12</f>
        <v>0</v>
      </c>
      <c r="AB32" s="14">
        <f>AB30*'Sales Forecast Year 1'!$E$12</f>
        <v>0</v>
      </c>
      <c r="AC32" s="14">
        <f>AC30*'Sales Forecast Year 1'!$E$12</f>
        <v>0</v>
      </c>
      <c r="AD32" s="14">
        <f t="shared" ref="AD32:AD33" si="19">SUM(R32:AC32)</f>
        <v>0</v>
      </c>
      <c r="AE32" s="12">
        <f>IF(AD31=0,0,AD32/AD31)</f>
        <v>0</v>
      </c>
      <c r="AF32" s="12">
        <f>IF(AD73=0,0,AD32/AD73)</f>
        <v>0</v>
      </c>
    </row>
    <row r="33" spans="1:32" x14ac:dyDescent="0.25">
      <c r="A33" s="61" t="str">
        <f>'Sales Forecast Year 1'!B43</f>
        <v>Total Margin</v>
      </c>
      <c r="B33" s="57">
        <f>'Sales Forecast Year 1'!O43</f>
        <v>0</v>
      </c>
      <c r="C33" s="52">
        <f>C31-C32</f>
        <v>0</v>
      </c>
      <c r="D33" s="52">
        <f t="shared" ref="D33:N33" si="20">D31-D32</f>
        <v>0</v>
      </c>
      <c r="E33" s="52">
        <f t="shared" si="20"/>
        <v>0</v>
      </c>
      <c r="F33" s="52">
        <f t="shared" si="20"/>
        <v>0</v>
      </c>
      <c r="G33" s="52">
        <f t="shared" si="20"/>
        <v>0</v>
      </c>
      <c r="H33" s="52">
        <f t="shared" si="20"/>
        <v>0</v>
      </c>
      <c r="I33" s="52">
        <f t="shared" si="20"/>
        <v>0</v>
      </c>
      <c r="J33" s="52">
        <f t="shared" si="20"/>
        <v>0</v>
      </c>
      <c r="K33" s="52">
        <f t="shared" si="20"/>
        <v>0</v>
      </c>
      <c r="L33" s="52">
        <f t="shared" si="20"/>
        <v>0</v>
      </c>
      <c r="M33" s="52">
        <f t="shared" si="20"/>
        <v>0</v>
      </c>
      <c r="N33" s="52">
        <f t="shared" si="20"/>
        <v>0</v>
      </c>
      <c r="O33" s="52">
        <f t="shared" si="18"/>
        <v>0</v>
      </c>
      <c r="P33" s="58">
        <f>IF(O31=0,0,O33/O31)</f>
        <v>0</v>
      </c>
      <c r="Q33" s="12">
        <f>IF(O74=0,0,O33/O74)</f>
        <v>0</v>
      </c>
      <c r="R33" s="52">
        <f>R31-R32</f>
        <v>0</v>
      </c>
      <c r="S33" s="52">
        <f t="shared" ref="S33:AC33" si="21">S31-S32</f>
        <v>0</v>
      </c>
      <c r="T33" s="52">
        <f t="shared" si="21"/>
        <v>0</v>
      </c>
      <c r="U33" s="52">
        <f t="shared" si="21"/>
        <v>0</v>
      </c>
      <c r="V33" s="52">
        <f t="shared" si="21"/>
        <v>0</v>
      </c>
      <c r="W33" s="52">
        <f t="shared" si="21"/>
        <v>0</v>
      </c>
      <c r="X33" s="52">
        <f t="shared" si="21"/>
        <v>0</v>
      </c>
      <c r="Y33" s="52">
        <f t="shared" si="21"/>
        <v>0</v>
      </c>
      <c r="Z33" s="52">
        <f t="shared" si="21"/>
        <v>0</v>
      </c>
      <c r="AA33" s="52">
        <f t="shared" si="21"/>
        <v>0</v>
      </c>
      <c r="AB33" s="52">
        <f t="shared" si="21"/>
        <v>0</v>
      </c>
      <c r="AC33" s="52">
        <f t="shared" si="21"/>
        <v>0</v>
      </c>
      <c r="AD33" s="52">
        <f t="shared" si="19"/>
        <v>0</v>
      </c>
      <c r="AE33" s="58">
        <f>IF(AD31=0,0,AD33/AD31)</f>
        <v>0</v>
      </c>
      <c r="AF33" s="12">
        <f>IF(AD74=0,0,AD33/AD74)</f>
        <v>0</v>
      </c>
    </row>
    <row r="34" spans="1:32" x14ac:dyDescent="0.25">
      <c r="A34" s="63"/>
      <c r="B34" s="55"/>
      <c r="C34" s="55"/>
      <c r="D34" s="55"/>
      <c r="E34" s="55"/>
      <c r="F34" s="55"/>
      <c r="G34" s="55"/>
      <c r="H34" s="55"/>
      <c r="I34" s="55"/>
      <c r="J34" s="55"/>
      <c r="K34" s="55"/>
      <c r="L34" s="55"/>
      <c r="M34" s="55"/>
      <c r="N34" s="55"/>
      <c r="O34" s="55"/>
      <c r="P34" s="55"/>
      <c r="Q34" s="68"/>
      <c r="R34" s="55"/>
      <c r="S34" s="55"/>
      <c r="T34" s="55"/>
      <c r="U34" s="55"/>
      <c r="V34" s="55"/>
      <c r="W34" s="55"/>
      <c r="X34" s="55"/>
      <c r="Y34" s="55"/>
      <c r="Z34" s="55"/>
      <c r="AA34" s="55"/>
      <c r="AB34" s="55"/>
      <c r="AC34" s="55"/>
      <c r="AD34" s="55"/>
      <c r="AE34" s="55"/>
      <c r="AF34" s="70"/>
    </row>
    <row r="35" spans="1:32" x14ac:dyDescent="0.25">
      <c r="A35" s="62" t="str">
        <f>'Sales Forecast Year 1'!B45</f>
        <v>Product 5</v>
      </c>
      <c r="B35" s="4"/>
      <c r="C35" s="4"/>
      <c r="D35" s="4"/>
      <c r="E35" s="4"/>
      <c r="F35" s="4"/>
      <c r="G35" s="4"/>
      <c r="H35" s="4"/>
      <c r="I35" s="4"/>
      <c r="J35" s="4"/>
      <c r="K35" s="4"/>
      <c r="L35" s="4"/>
      <c r="M35" s="4"/>
      <c r="N35" s="4"/>
      <c r="O35" s="4"/>
      <c r="P35" s="4"/>
      <c r="Q35" s="69"/>
      <c r="R35" s="4"/>
      <c r="S35" s="4"/>
      <c r="T35" s="4"/>
      <c r="U35" s="4"/>
      <c r="V35" s="4"/>
      <c r="W35" s="4"/>
      <c r="X35" s="4"/>
      <c r="Y35" s="4"/>
      <c r="Z35" s="4"/>
      <c r="AA35" s="4"/>
      <c r="AB35" s="4"/>
      <c r="AC35" s="4"/>
      <c r="AD35" s="4"/>
      <c r="AE35" s="4"/>
      <c r="AF35" s="69"/>
    </row>
    <row r="36" spans="1:32" x14ac:dyDescent="0.25">
      <c r="A36" s="60" t="str">
        <f>'Sales Forecast Year 1'!B46</f>
        <v>Units Sold</v>
      </c>
      <c r="B36" s="2">
        <f>'Sales Forecast Year 1'!O46</f>
        <v>0</v>
      </c>
      <c r="C36" s="155">
        <f>'Sales Forecast Year 1'!C46+('Sales Forecast Year 1'!C46*'Sales Forecast Years 2 and 3'!$C$7)</f>
        <v>0</v>
      </c>
      <c r="D36" s="155">
        <f>'Sales Forecast Year 1'!D46+('Sales Forecast Year 1'!D46*'Sales Forecast Years 2 and 3'!$C$7)</f>
        <v>0</v>
      </c>
      <c r="E36" s="155">
        <f>'Sales Forecast Year 1'!E46+('Sales Forecast Year 1'!E46*'Sales Forecast Years 2 and 3'!$C$7)</f>
        <v>0</v>
      </c>
      <c r="F36" s="155">
        <f>'Sales Forecast Year 1'!F46+('Sales Forecast Year 1'!F46*'Sales Forecast Years 2 and 3'!$C$7)</f>
        <v>0</v>
      </c>
      <c r="G36" s="155">
        <f>'Sales Forecast Year 1'!G46+('Sales Forecast Year 1'!G46*'Sales Forecast Years 2 and 3'!$C$7)</f>
        <v>0</v>
      </c>
      <c r="H36" s="155">
        <f>'Sales Forecast Year 1'!H46+('Sales Forecast Year 1'!H46*'Sales Forecast Years 2 and 3'!$C$7)</f>
        <v>0</v>
      </c>
      <c r="I36" s="155">
        <f>'Sales Forecast Year 1'!I46+('Sales Forecast Year 1'!I46*'Sales Forecast Years 2 and 3'!$C$7)</f>
        <v>0</v>
      </c>
      <c r="J36" s="155">
        <f>'Sales Forecast Year 1'!J46+('Sales Forecast Year 1'!J46*'Sales Forecast Years 2 and 3'!$C$7)</f>
        <v>0</v>
      </c>
      <c r="K36" s="155">
        <f>'Sales Forecast Year 1'!K46+('Sales Forecast Year 1'!K46*'Sales Forecast Years 2 and 3'!$C$7)</f>
        <v>0</v>
      </c>
      <c r="L36" s="155">
        <f>'Sales Forecast Year 1'!L46+('Sales Forecast Year 1'!L46*'Sales Forecast Years 2 and 3'!$C$7)</f>
        <v>0</v>
      </c>
      <c r="M36" s="155">
        <f>'Sales Forecast Year 1'!M46+('Sales Forecast Year 1'!M46*'Sales Forecast Years 2 and 3'!$C$7)</f>
        <v>0</v>
      </c>
      <c r="N36" s="155">
        <f>'Sales Forecast Year 1'!N46+('Sales Forecast Year 1'!N46*'Sales Forecast Years 2 and 3'!$C$7)</f>
        <v>0</v>
      </c>
      <c r="O36" s="2">
        <f>SUM(C36:N36)</f>
        <v>0</v>
      </c>
      <c r="P36" s="2"/>
      <c r="Q36" s="12">
        <f>IF(O71=0,0,O36/O71)</f>
        <v>0</v>
      </c>
      <c r="R36" s="155">
        <f>C36+(C36*$C$8)</f>
        <v>0</v>
      </c>
      <c r="S36" s="155">
        <f t="shared" ref="S36:AC36" si="22">D36+(D36*$C$8)</f>
        <v>0</v>
      </c>
      <c r="T36" s="155">
        <f t="shared" si="22"/>
        <v>0</v>
      </c>
      <c r="U36" s="155">
        <f t="shared" si="22"/>
        <v>0</v>
      </c>
      <c r="V36" s="155">
        <f t="shared" si="22"/>
        <v>0</v>
      </c>
      <c r="W36" s="155">
        <f t="shared" si="22"/>
        <v>0</v>
      </c>
      <c r="X36" s="155">
        <f t="shared" si="22"/>
        <v>0</v>
      </c>
      <c r="Y36" s="155">
        <f t="shared" si="22"/>
        <v>0</v>
      </c>
      <c r="Z36" s="155">
        <f t="shared" si="22"/>
        <v>0</v>
      </c>
      <c r="AA36" s="155">
        <f t="shared" si="22"/>
        <v>0</v>
      </c>
      <c r="AB36" s="155">
        <f t="shared" si="22"/>
        <v>0</v>
      </c>
      <c r="AC36" s="155">
        <f t="shared" si="22"/>
        <v>0</v>
      </c>
      <c r="AD36" s="2">
        <f>SUM(R36:AC36)</f>
        <v>0</v>
      </c>
      <c r="AE36" s="2"/>
      <c r="AF36" s="12">
        <f>IF(AD71=0,0,AD36/AD71)</f>
        <v>0</v>
      </c>
    </row>
    <row r="37" spans="1:32" x14ac:dyDescent="0.25">
      <c r="A37" s="60" t="str">
        <f>'Sales Forecast Year 1'!B47</f>
        <v>Total Sales</v>
      </c>
      <c r="B37" s="3">
        <f>'Sales Forecast Year 1'!O47</f>
        <v>0</v>
      </c>
      <c r="C37" s="14">
        <f>C36*'Sales Forecast Year 1'!$D$13</f>
        <v>0</v>
      </c>
      <c r="D37" s="14">
        <f>D36*'Sales Forecast Year 1'!$D$13</f>
        <v>0</v>
      </c>
      <c r="E37" s="14">
        <f>E36*'Sales Forecast Year 1'!$D$13</f>
        <v>0</v>
      </c>
      <c r="F37" s="14">
        <f>F36*'Sales Forecast Year 1'!$D$13</f>
        <v>0</v>
      </c>
      <c r="G37" s="14">
        <f>G36*'Sales Forecast Year 1'!$D$13</f>
        <v>0</v>
      </c>
      <c r="H37" s="14">
        <f>H36*'Sales Forecast Year 1'!$D$13</f>
        <v>0</v>
      </c>
      <c r="I37" s="14">
        <f>I36*'Sales Forecast Year 1'!$D$13</f>
        <v>0</v>
      </c>
      <c r="J37" s="14">
        <f>J36*'Sales Forecast Year 1'!$D$13</f>
        <v>0</v>
      </c>
      <c r="K37" s="14">
        <f>K36*'Sales Forecast Year 1'!$D$13</f>
        <v>0</v>
      </c>
      <c r="L37" s="14">
        <f>L36*'Sales Forecast Year 1'!$D$13</f>
        <v>0</v>
      </c>
      <c r="M37" s="14">
        <f>M36*'Sales Forecast Year 1'!$D$13</f>
        <v>0</v>
      </c>
      <c r="N37" s="14">
        <f>N36*'Sales Forecast Year 1'!$D$13</f>
        <v>0</v>
      </c>
      <c r="O37" s="14">
        <f>SUM(C37:N37)</f>
        <v>0</v>
      </c>
      <c r="P37" s="12">
        <f>P38+P39</f>
        <v>0</v>
      </c>
      <c r="Q37" s="12">
        <f>IF(O72=0,0,O37/O72)</f>
        <v>0</v>
      </c>
      <c r="R37" s="14">
        <f>R36*'Sales Forecast Year 1'!$D$13</f>
        <v>0</v>
      </c>
      <c r="S37" s="14">
        <f>S36*'Sales Forecast Year 1'!$D$13</f>
        <v>0</v>
      </c>
      <c r="T37" s="14">
        <f>T36*'Sales Forecast Year 1'!$D$13</f>
        <v>0</v>
      </c>
      <c r="U37" s="14">
        <f>U36*'Sales Forecast Year 1'!$D$13</f>
        <v>0</v>
      </c>
      <c r="V37" s="14">
        <f>V36*'Sales Forecast Year 1'!$D$13</f>
        <v>0</v>
      </c>
      <c r="W37" s="14">
        <f>W36*'Sales Forecast Year 1'!$D$13</f>
        <v>0</v>
      </c>
      <c r="X37" s="14">
        <f>X36*'Sales Forecast Year 1'!$D$13</f>
        <v>0</v>
      </c>
      <c r="Y37" s="14">
        <f>Y36*'Sales Forecast Year 1'!$D$13</f>
        <v>0</v>
      </c>
      <c r="Z37" s="14">
        <f>Z36*'Sales Forecast Year 1'!$D$13</f>
        <v>0</v>
      </c>
      <c r="AA37" s="14">
        <f>AA36*'Sales Forecast Year 1'!$D$13</f>
        <v>0</v>
      </c>
      <c r="AB37" s="14">
        <f>AB36*'Sales Forecast Year 1'!$D$13</f>
        <v>0</v>
      </c>
      <c r="AC37" s="14">
        <f>AC36*'Sales Forecast Year 1'!$D$13</f>
        <v>0</v>
      </c>
      <c r="AD37" s="14">
        <f>SUM(R37:AC37)</f>
        <v>0</v>
      </c>
      <c r="AE37" s="12">
        <f>AE38+AE39</f>
        <v>0</v>
      </c>
      <c r="AF37" s="12">
        <f>IF(AD72=0,0,AD37/AD72)</f>
        <v>0</v>
      </c>
    </row>
    <row r="38" spans="1:32" x14ac:dyDescent="0.25">
      <c r="A38" s="60" t="str">
        <f>'Sales Forecast Year 1'!B48</f>
        <v>Total Cogs</v>
      </c>
      <c r="B38" s="3">
        <f>'Sales Forecast Year 1'!O48</f>
        <v>0</v>
      </c>
      <c r="C38" s="14">
        <f>C36*'Sales Forecast Year 1'!$E$13</f>
        <v>0</v>
      </c>
      <c r="D38" s="14">
        <f>D36*'Sales Forecast Year 1'!$E$13</f>
        <v>0</v>
      </c>
      <c r="E38" s="14">
        <f>E36*'Sales Forecast Year 1'!$E$13</f>
        <v>0</v>
      </c>
      <c r="F38" s="14">
        <f>F36*'Sales Forecast Year 1'!$E$13</f>
        <v>0</v>
      </c>
      <c r="G38" s="14">
        <f>G36*'Sales Forecast Year 1'!$E$13</f>
        <v>0</v>
      </c>
      <c r="H38" s="14">
        <f>H36*'Sales Forecast Year 1'!$E$13</f>
        <v>0</v>
      </c>
      <c r="I38" s="14">
        <f>I36*'Sales Forecast Year 1'!$E$13</f>
        <v>0</v>
      </c>
      <c r="J38" s="14">
        <f>J36*'Sales Forecast Year 1'!$E$13</f>
        <v>0</v>
      </c>
      <c r="K38" s="14">
        <f>K36*'Sales Forecast Year 1'!$E$13</f>
        <v>0</v>
      </c>
      <c r="L38" s="14">
        <f>L36*'Sales Forecast Year 1'!$E$13</f>
        <v>0</v>
      </c>
      <c r="M38" s="14">
        <f>M36*'Sales Forecast Year 1'!$E$13</f>
        <v>0</v>
      </c>
      <c r="N38" s="14">
        <f>N36*'Sales Forecast Year 1'!$E$13</f>
        <v>0</v>
      </c>
      <c r="O38" s="14">
        <f t="shared" ref="O38:O39" si="23">SUM(C38:N38)</f>
        <v>0</v>
      </c>
      <c r="P38" s="12">
        <f>IF(O37=0,0,O38/O37)</f>
        <v>0</v>
      </c>
      <c r="Q38" s="12">
        <f>IF(O73=0,0,O38/O73)</f>
        <v>0</v>
      </c>
      <c r="R38" s="14">
        <f>R36*'Sales Forecast Year 1'!$E$13</f>
        <v>0</v>
      </c>
      <c r="S38" s="14">
        <f>S36*'Sales Forecast Year 1'!$E$13</f>
        <v>0</v>
      </c>
      <c r="T38" s="14">
        <f>T36*'Sales Forecast Year 1'!$E$13</f>
        <v>0</v>
      </c>
      <c r="U38" s="14">
        <f>U36*'Sales Forecast Year 1'!$E$13</f>
        <v>0</v>
      </c>
      <c r="V38" s="14">
        <f>V36*'Sales Forecast Year 1'!$E$13</f>
        <v>0</v>
      </c>
      <c r="W38" s="14">
        <f>W36*'Sales Forecast Year 1'!$E$13</f>
        <v>0</v>
      </c>
      <c r="X38" s="14">
        <f>X36*'Sales Forecast Year 1'!$E$13</f>
        <v>0</v>
      </c>
      <c r="Y38" s="14">
        <f>Y36*'Sales Forecast Year 1'!$E$13</f>
        <v>0</v>
      </c>
      <c r="Z38" s="14">
        <f>Z36*'Sales Forecast Year 1'!$E$13</f>
        <v>0</v>
      </c>
      <c r="AA38" s="14">
        <f>AA36*'Sales Forecast Year 1'!$E$13</f>
        <v>0</v>
      </c>
      <c r="AB38" s="14">
        <f>AB36*'Sales Forecast Year 1'!$E$13</f>
        <v>0</v>
      </c>
      <c r="AC38" s="14">
        <f>AC36*'Sales Forecast Year 1'!$E$13</f>
        <v>0</v>
      </c>
      <c r="AD38" s="14">
        <f t="shared" ref="AD38:AD39" si="24">SUM(R38:AC38)</f>
        <v>0</v>
      </c>
      <c r="AE38" s="12">
        <f>IF(AD37=0,0,AD38/AD37)</f>
        <v>0</v>
      </c>
      <c r="AF38" s="12">
        <f>IF(AD73=0,0,AD38/AD73)</f>
        <v>0</v>
      </c>
    </row>
    <row r="39" spans="1:32" x14ac:dyDescent="0.25">
      <c r="A39" s="61" t="str">
        <f>'Sales Forecast Year 1'!B49</f>
        <v>Total Margin</v>
      </c>
      <c r="B39" s="57">
        <f>'Sales Forecast Year 1'!O49</f>
        <v>0</v>
      </c>
      <c r="C39" s="52">
        <f>C37-C38</f>
        <v>0</v>
      </c>
      <c r="D39" s="52">
        <f t="shared" ref="D39:N39" si="25">D37-D38</f>
        <v>0</v>
      </c>
      <c r="E39" s="52">
        <f t="shared" si="25"/>
        <v>0</v>
      </c>
      <c r="F39" s="52">
        <f t="shared" si="25"/>
        <v>0</v>
      </c>
      <c r="G39" s="52">
        <f t="shared" si="25"/>
        <v>0</v>
      </c>
      <c r="H39" s="52">
        <f t="shared" si="25"/>
        <v>0</v>
      </c>
      <c r="I39" s="52">
        <f t="shared" si="25"/>
        <v>0</v>
      </c>
      <c r="J39" s="52">
        <f t="shared" si="25"/>
        <v>0</v>
      </c>
      <c r="K39" s="52">
        <f t="shared" si="25"/>
        <v>0</v>
      </c>
      <c r="L39" s="52">
        <f t="shared" si="25"/>
        <v>0</v>
      </c>
      <c r="M39" s="52">
        <f t="shared" si="25"/>
        <v>0</v>
      </c>
      <c r="N39" s="52">
        <f t="shared" si="25"/>
        <v>0</v>
      </c>
      <c r="O39" s="52">
        <f t="shared" si="23"/>
        <v>0</v>
      </c>
      <c r="P39" s="58">
        <f>IF(O37=0,0,O39/O37)</f>
        <v>0</v>
      </c>
      <c r="Q39" s="12">
        <f>IF(O74=0,0,O39/O74)</f>
        <v>0</v>
      </c>
      <c r="R39" s="52">
        <f>R37-R38</f>
        <v>0</v>
      </c>
      <c r="S39" s="52">
        <f t="shared" ref="S39:AC39" si="26">S37-S38</f>
        <v>0</v>
      </c>
      <c r="T39" s="52">
        <f t="shared" si="26"/>
        <v>0</v>
      </c>
      <c r="U39" s="52">
        <f t="shared" si="26"/>
        <v>0</v>
      </c>
      <c r="V39" s="52">
        <f t="shared" si="26"/>
        <v>0</v>
      </c>
      <c r="W39" s="52">
        <f t="shared" si="26"/>
        <v>0</v>
      </c>
      <c r="X39" s="52">
        <f t="shared" si="26"/>
        <v>0</v>
      </c>
      <c r="Y39" s="52">
        <f t="shared" si="26"/>
        <v>0</v>
      </c>
      <c r="Z39" s="52">
        <f t="shared" si="26"/>
        <v>0</v>
      </c>
      <c r="AA39" s="52">
        <f t="shared" si="26"/>
        <v>0</v>
      </c>
      <c r="AB39" s="52">
        <f t="shared" si="26"/>
        <v>0</v>
      </c>
      <c r="AC39" s="52">
        <f t="shared" si="26"/>
        <v>0</v>
      </c>
      <c r="AD39" s="52">
        <f t="shared" si="24"/>
        <v>0</v>
      </c>
      <c r="AE39" s="58">
        <f>IF(AD37=0,0,AD39/AD37)</f>
        <v>0</v>
      </c>
      <c r="AF39" s="12">
        <f>IF(AD74=0,0,AD39/AD74)</f>
        <v>0</v>
      </c>
    </row>
    <row r="40" spans="1:32" x14ac:dyDescent="0.25">
      <c r="A40" s="63"/>
      <c r="B40" s="55"/>
      <c r="C40" s="55"/>
      <c r="D40" s="55"/>
      <c r="E40" s="55"/>
      <c r="F40" s="55"/>
      <c r="G40" s="55"/>
      <c r="H40" s="55"/>
      <c r="I40" s="55"/>
      <c r="J40" s="55"/>
      <c r="K40" s="55"/>
      <c r="L40" s="55"/>
      <c r="M40" s="55"/>
      <c r="N40" s="55"/>
      <c r="O40" s="55"/>
      <c r="P40" s="55"/>
      <c r="Q40" s="68"/>
      <c r="R40" s="55"/>
      <c r="S40" s="55"/>
      <c r="T40" s="55"/>
      <c r="U40" s="55"/>
      <c r="V40" s="55"/>
      <c r="W40" s="55"/>
      <c r="X40" s="55"/>
      <c r="Y40" s="55"/>
      <c r="Z40" s="55"/>
      <c r="AA40" s="55"/>
      <c r="AB40" s="55"/>
      <c r="AC40" s="55"/>
      <c r="AD40" s="55"/>
      <c r="AE40" s="55"/>
      <c r="AF40" s="70"/>
    </row>
    <row r="41" spans="1:32" x14ac:dyDescent="0.25">
      <c r="A41" s="62" t="str">
        <f>'Sales Forecast Year 1'!B51</f>
        <v>Product 6</v>
      </c>
      <c r="B41" s="4"/>
      <c r="C41" s="4"/>
      <c r="D41" s="4"/>
      <c r="E41" s="4"/>
      <c r="F41" s="4"/>
      <c r="G41" s="4"/>
      <c r="H41" s="4"/>
      <c r="I41" s="4"/>
      <c r="J41" s="4"/>
      <c r="K41" s="4"/>
      <c r="L41" s="4"/>
      <c r="M41" s="4"/>
      <c r="N41" s="4"/>
      <c r="O41" s="4"/>
      <c r="P41" s="4"/>
      <c r="Q41" s="69"/>
      <c r="R41" s="4"/>
      <c r="S41" s="4"/>
      <c r="T41" s="4"/>
      <c r="U41" s="4"/>
      <c r="V41" s="4"/>
      <c r="W41" s="4"/>
      <c r="X41" s="4"/>
      <c r="Y41" s="4"/>
      <c r="Z41" s="4"/>
      <c r="AA41" s="4"/>
      <c r="AB41" s="4"/>
      <c r="AC41" s="4"/>
      <c r="AD41" s="4"/>
      <c r="AE41" s="4"/>
      <c r="AF41" s="69"/>
    </row>
    <row r="42" spans="1:32" x14ac:dyDescent="0.25">
      <c r="A42" s="60" t="str">
        <f>'Sales Forecast Year 1'!B52</f>
        <v>Units Sold</v>
      </c>
      <c r="B42" s="2">
        <f>'Sales Forecast Year 1'!O52</f>
        <v>0</v>
      </c>
      <c r="C42" s="155">
        <f>'Sales Forecast Year 1'!C52+('Sales Forecast Year 1'!C52*'Sales Forecast Years 2 and 3'!$C$7)</f>
        <v>0</v>
      </c>
      <c r="D42" s="155">
        <f>'Sales Forecast Year 1'!D52+('Sales Forecast Year 1'!D52*'Sales Forecast Years 2 and 3'!$C$7)</f>
        <v>0</v>
      </c>
      <c r="E42" s="155">
        <f>'Sales Forecast Year 1'!E52+('Sales Forecast Year 1'!E52*'Sales Forecast Years 2 and 3'!$C$7)</f>
        <v>0</v>
      </c>
      <c r="F42" s="155">
        <f>'Sales Forecast Year 1'!F52+('Sales Forecast Year 1'!F52*'Sales Forecast Years 2 and 3'!$C$7)</f>
        <v>0</v>
      </c>
      <c r="G42" s="155">
        <f>'Sales Forecast Year 1'!G52+('Sales Forecast Year 1'!G52*'Sales Forecast Years 2 and 3'!$C$7)</f>
        <v>0</v>
      </c>
      <c r="H42" s="155">
        <f>'Sales Forecast Year 1'!H52+('Sales Forecast Year 1'!H52*'Sales Forecast Years 2 and 3'!$C$7)</f>
        <v>0</v>
      </c>
      <c r="I42" s="155">
        <f>'Sales Forecast Year 1'!I52+('Sales Forecast Year 1'!I52*'Sales Forecast Years 2 and 3'!$C$7)</f>
        <v>0</v>
      </c>
      <c r="J42" s="155">
        <f>'Sales Forecast Year 1'!J52+('Sales Forecast Year 1'!J52*'Sales Forecast Years 2 and 3'!$C$7)</f>
        <v>0</v>
      </c>
      <c r="K42" s="155">
        <f>'Sales Forecast Year 1'!K52+('Sales Forecast Year 1'!K52*'Sales Forecast Years 2 and 3'!$C$7)</f>
        <v>0</v>
      </c>
      <c r="L42" s="155">
        <f>'Sales Forecast Year 1'!L52+('Sales Forecast Year 1'!L52*'Sales Forecast Years 2 and 3'!$C$7)</f>
        <v>0</v>
      </c>
      <c r="M42" s="155">
        <f>'Sales Forecast Year 1'!M52+('Sales Forecast Year 1'!M52*'Sales Forecast Years 2 and 3'!$C$7)</f>
        <v>0</v>
      </c>
      <c r="N42" s="155">
        <f>'Sales Forecast Year 1'!N52+('Sales Forecast Year 1'!N52*'Sales Forecast Years 2 and 3'!$C$7)</f>
        <v>0</v>
      </c>
      <c r="O42" s="2">
        <f>SUM(C42:N42)</f>
        <v>0</v>
      </c>
      <c r="P42" s="2"/>
      <c r="Q42" s="12">
        <f>IF(O71=0,0,O42/O71)</f>
        <v>0</v>
      </c>
      <c r="R42" s="155">
        <f>C42+(C42*$C$8)</f>
        <v>0</v>
      </c>
      <c r="S42" s="155">
        <f>D42+(D42*$C$8)</f>
        <v>0</v>
      </c>
      <c r="T42" s="155">
        <f>E42+(E42*$C$8)</f>
        <v>0</v>
      </c>
      <c r="U42" s="155">
        <f>F42+(F42*$C$8)</f>
        <v>0</v>
      </c>
      <c r="V42" s="155">
        <f>G42+(G42*$C$8)</f>
        <v>0</v>
      </c>
      <c r="W42" s="155">
        <f t="shared" ref="W42:AC42" si="27">H42+(H42*$C$8)</f>
        <v>0</v>
      </c>
      <c r="X42" s="155">
        <f t="shared" si="27"/>
        <v>0</v>
      </c>
      <c r="Y42" s="155">
        <f t="shared" si="27"/>
        <v>0</v>
      </c>
      <c r="Z42" s="155">
        <f t="shared" si="27"/>
        <v>0</v>
      </c>
      <c r="AA42" s="155">
        <f t="shared" si="27"/>
        <v>0</v>
      </c>
      <c r="AB42" s="155">
        <f t="shared" si="27"/>
        <v>0</v>
      </c>
      <c r="AC42" s="155">
        <f t="shared" si="27"/>
        <v>0</v>
      </c>
      <c r="AD42" s="2">
        <f>SUM(R42:AC42)</f>
        <v>0</v>
      </c>
      <c r="AE42" s="2"/>
      <c r="AF42" s="12">
        <f>IF(AD71=0,0,AD42/AD71)</f>
        <v>0</v>
      </c>
    </row>
    <row r="43" spans="1:32" x14ac:dyDescent="0.25">
      <c r="A43" s="60" t="str">
        <f>'Sales Forecast Year 1'!B53</f>
        <v>Total Sales</v>
      </c>
      <c r="B43" s="3">
        <f>'Sales Forecast Year 1'!O53</f>
        <v>0</v>
      </c>
      <c r="C43" s="14">
        <f>C42*'Sales Forecast Year 1'!$D$14</f>
        <v>0</v>
      </c>
      <c r="D43" s="14">
        <f>D42*'Sales Forecast Year 1'!$D$14</f>
        <v>0</v>
      </c>
      <c r="E43" s="14">
        <f>E42*'Sales Forecast Year 1'!$D$14</f>
        <v>0</v>
      </c>
      <c r="F43" s="14">
        <f>F42*'Sales Forecast Year 1'!$D$14</f>
        <v>0</v>
      </c>
      <c r="G43" s="14">
        <f>G42*'Sales Forecast Year 1'!$D$14</f>
        <v>0</v>
      </c>
      <c r="H43" s="14">
        <f>H42*'Sales Forecast Year 1'!$D$14</f>
        <v>0</v>
      </c>
      <c r="I43" s="14">
        <f>I42*'Sales Forecast Year 1'!$D$14</f>
        <v>0</v>
      </c>
      <c r="J43" s="14">
        <f>J42*'Sales Forecast Year 1'!$D$14</f>
        <v>0</v>
      </c>
      <c r="K43" s="14">
        <f>K42*'Sales Forecast Year 1'!$D$14</f>
        <v>0</v>
      </c>
      <c r="L43" s="14">
        <f>L42*'Sales Forecast Year 1'!$D$14</f>
        <v>0</v>
      </c>
      <c r="M43" s="14">
        <f>M42*'Sales Forecast Year 1'!$D$14</f>
        <v>0</v>
      </c>
      <c r="N43" s="14">
        <f>N42*'Sales Forecast Year 1'!$D$14</f>
        <v>0</v>
      </c>
      <c r="O43" s="14">
        <f>SUM(C43:N43)</f>
        <v>0</v>
      </c>
      <c r="P43" s="12">
        <f>P44+P45</f>
        <v>0</v>
      </c>
      <c r="Q43" s="12">
        <f>IF(O72=0,0,O43/O72)</f>
        <v>0</v>
      </c>
      <c r="R43" s="3">
        <f>N42*'Sales Forecast Year 1'!$D$14</f>
        <v>0</v>
      </c>
      <c r="S43" s="3">
        <f>O42*'Sales Forecast Year 1'!$D$14</f>
        <v>0</v>
      </c>
      <c r="T43" s="3">
        <f>P42*'Sales Forecast Year 1'!$D$14</f>
        <v>0</v>
      </c>
      <c r="U43" s="3">
        <f>Q42*'Sales Forecast Year 1'!$D$14</f>
        <v>0</v>
      </c>
      <c r="V43" s="3">
        <f>R42*'Sales Forecast Year 1'!$D$14</f>
        <v>0</v>
      </c>
      <c r="W43" s="3">
        <f>S42*'Sales Forecast Year 1'!$D$14</f>
        <v>0</v>
      </c>
      <c r="X43" s="3">
        <f>T42*'Sales Forecast Year 1'!$D$14</f>
        <v>0</v>
      </c>
      <c r="Y43" s="3">
        <f>U42*'Sales Forecast Year 1'!$D$14</f>
        <v>0</v>
      </c>
      <c r="Z43" s="3">
        <f>V42*'Sales Forecast Year 1'!$D$14</f>
        <v>0</v>
      </c>
      <c r="AA43" s="3">
        <f>W42*'Sales Forecast Year 1'!$D$14</f>
        <v>0</v>
      </c>
      <c r="AB43" s="3">
        <f>X42*'Sales Forecast Year 1'!$D$14</f>
        <v>0</v>
      </c>
      <c r="AC43" s="3">
        <f>Y42*'Sales Forecast Year 1'!$D$14</f>
        <v>0</v>
      </c>
      <c r="AD43" s="14">
        <f>SUM(R43:AC43)</f>
        <v>0</v>
      </c>
      <c r="AE43" s="12">
        <f>AE44+AE45</f>
        <v>0</v>
      </c>
      <c r="AF43" s="12">
        <f>IF(AD72=0,0,AD43/AD72)</f>
        <v>0</v>
      </c>
    </row>
    <row r="44" spans="1:32" x14ac:dyDescent="0.25">
      <c r="A44" s="60" t="str">
        <f>'Sales Forecast Year 1'!B54</f>
        <v>Total Cogs</v>
      </c>
      <c r="B44" s="3">
        <f>'Sales Forecast Year 1'!O54</f>
        <v>0</v>
      </c>
      <c r="C44" s="14">
        <f>C42*'Sales Forecast Year 1'!$E$14</f>
        <v>0</v>
      </c>
      <c r="D44" s="14">
        <f>D42*'Sales Forecast Year 1'!$E$14</f>
        <v>0</v>
      </c>
      <c r="E44" s="14">
        <f>E42*'Sales Forecast Year 1'!$E$14</f>
        <v>0</v>
      </c>
      <c r="F44" s="14">
        <f>F42*'Sales Forecast Year 1'!$E$14</f>
        <v>0</v>
      </c>
      <c r="G44" s="14">
        <f>G42*'Sales Forecast Year 1'!$E$14</f>
        <v>0</v>
      </c>
      <c r="H44" s="14">
        <f>H42*'Sales Forecast Year 1'!$E$14</f>
        <v>0</v>
      </c>
      <c r="I44" s="14">
        <f>I42*'Sales Forecast Year 1'!$E$14</f>
        <v>0</v>
      </c>
      <c r="J44" s="14">
        <f>J42*'Sales Forecast Year 1'!$E$14</f>
        <v>0</v>
      </c>
      <c r="K44" s="14">
        <f>K42*'Sales Forecast Year 1'!$E$14</f>
        <v>0</v>
      </c>
      <c r="L44" s="14">
        <f>L42*'Sales Forecast Year 1'!$E$14</f>
        <v>0</v>
      </c>
      <c r="M44" s="14">
        <f>M42*'Sales Forecast Year 1'!$E$14</f>
        <v>0</v>
      </c>
      <c r="N44" s="14">
        <f>N42*'Sales Forecast Year 1'!$E$14</f>
        <v>0</v>
      </c>
      <c r="O44" s="14">
        <f t="shared" ref="O44:O45" si="28">SUM(C44:N44)</f>
        <v>0</v>
      </c>
      <c r="P44" s="12">
        <f>IF(O43=0,0,O44/O43)</f>
        <v>0</v>
      </c>
      <c r="Q44" s="12">
        <f>IF(O73=0,0,O44/O73)</f>
        <v>0</v>
      </c>
      <c r="R44" s="3">
        <f>N42*'Sales Forecast Year 1'!$E$14</f>
        <v>0</v>
      </c>
      <c r="S44" s="3">
        <f>O42*'Sales Forecast Year 1'!$E$14</f>
        <v>0</v>
      </c>
      <c r="T44" s="3">
        <f>P42*'Sales Forecast Year 1'!$E$14</f>
        <v>0</v>
      </c>
      <c r="U44" s="3">
        <f>Q42*'Sales Forecast Year 1'!$E$14</f>
        <v>0</v>
      </c>
      <c r="V44" s="3">
        <f>R42*'Sales Forecast Year 1'!$E$14</f>
        <v>0</v>
      </c>
      <c r="W44" s="3">
        <f>S42*'Sales Forecast Year 1'!$E$14</f>
        <v>0</v>
      </c>
      <c r="X44" s="3">
        <f>T42*'Sales Forecast Year 1'!$E$14</f>
        <v>0</v>
      </c>
      <c r="Y44" s="3">
        <f>U42*'Sales Forecast Year 1'!$E$14</f>
        <v>0</v>
      </c>
      <c r="Z44" s="3">
        <f>V42*'Sales Forecast Year 1'!$E$14</f>
        <v>0</v>
      </c>
      <c r="AA44" s="3">
        <f>W42*'Sales Forecast Year 1'!$E$14</f>
        <v>0</v>
      </c>
      <c r="AB44" s="3">
        <f>X42*'Sales Forecast Year 1'!$E$14</f>
        <v>0</v>
      </c>
      <c r="AC44" s="3">
        <f>Y42*'Sales Forecast Year 1'!$E$14</f>
        <v>0</v>
      </c>
      <c r="AD44" s="14">
        <f t="shared" ref="AD44:AD45" si="29">SUM(R44:AC44)</f>
        <v>0</v>
      </c>
      <c r="AE44" s="12">
        <f>IF(AD43=0,0,AD44/AD43)</f>
        <v>0</v>
      </c>
      <c r="AF44" s="12">
        <f>IF(AD73=0,0,AD44/AD73)</f>
        <v>0</v>
      </c>
    </row>
    <row r="45" spans="1:32" x14ac:dyDescent="0.25">
      <c r="A45" s="61" t="str">
        <f>'Sales Forecast Year 1'!B55</f>
        <v>Total Margin</v>
      </c>
      <c r="B45" s="57">
        <f>'Sales Forecast Year 1'!O55</f>
        <v>0</v>
      </c>
      <c r="C45" s="52">
        <f>C43-C44</f>
        <v>0</v>
      </c>
      <c r="D45" s="52">
        <f t="shared" ref="D45:N45" si="30">D43-D44</f>
        <v>0</v>
      </c>
      <c r="E45" s="52">
        <f t="shared" si="30"/>
        <v>0</v>
      </c>
      <c r="F45" s="52">
        <f t="shared" si="30"/>
        <v>0</v>
      </c>
      <c r="G45" s="52">
        <f t="shared" si="30"/>
        <v>0</v>
      </c>
      <c r="H45" s="52">
        <f t="shared" si="30"/>
        <v>0</v>
      </c>
      <c r="I45" s="52">
        <f t="shared" si="30"/>
        <v>0</v>
      </c>
      <c r="J45" s="52">
        <f t="shared" si="30"/>
        <v>0</v>
      </c>
      <c r="K45" s="52">
        <f t="shared" si="30"/>
        <v>0</v>
      </c>
      <c r="L45" s="52">
        <f t="shared" si="30"/>
        <v>0</v>
      </c>
      <c r="M45" s="52">
        <f t="shared" si="30"/>
        <v>0</v>
      </c>
      <c r="N45" s="52">
        <f t="shared" si="30"/>
        <v>0</v>
      </c>
      <c r="O45" s="52">
        <f t="shared" si="28"/>
        <v>0</v>
      </c>
      <c r="P45" s="58">
        <f>IF(O43=0,0,O45/O43)</f>
        <v>0</v>
      </c>
      <c r="Q45" s="12">
        <f>IF(O74=0,0,O45/O74)</f>
        <v>0</v>
      </c>
      <c r="R45" s="52">
        <f>R43-R44</f>
        <v>0</v>
      </c>
      <c r="S45" s="52">
        <f t="shared" ref="S45:AC45" si="31">S43-S44</f>
        <v>0</v>
      </c>
      <c r="T45" s="52">
        <f t="shared" si="31"/>
        <v>0</v>
      </c>
      <c r="U45" s="52">
        <f t="shared" si="31"/>
        <v>0</v>
      </c>
      <c r="V45" s="52">
        <f t="shared" si="31"/>
        <v>0</v>
      </c>
      <c r="W45" s="52">
        <f t="shared" si="31"/>
        <v>0</v>
      </c>
      <c r="X45" s="52">
        <f t="shared" si="31"/>
        <v>0</v>
      </c>
      <c r="Y45" s="52">
        <f t="shared" si="31"/>
        <v>0</v>
      </c>
      <c r="Z45" s="52">
        <f t="shared" si="31"/>
        <v>0</v>
      </c>
      <c r="AA45" s="52">
        <f t="shared" si="31"/>
        <v>0</v>
      </c>
      <c r="AB45" s="52">
        <f t="shared" si="31"/>
        <v>0</v>
      </c>
      <c r="AC45" s="52">
        <f t="shared" si="31"/>
        <v>0</v>
      </c>
      <c r="AD45" s="52">
        <f t="shared" si="29"/>
        <v>0</v>
      </c>
      <c r="AE45" s="58">
        <f>IF(AD43=0,0,AD45/AD43)</f>
        <v>0</v>
      </c>
      <c r="AF45" s="12">
        <f>IF(AD74=0,0,AD45/AD74)</f>
        <v>0</v>
      </c>
    </row>
    <row r="46" spans="1:32" x14ac:dyDescent="0.25">
      <c r="A46" s="63"/>
      <c r="B46" s="55"/>
      <c r="C46" s="55"/>
      <c r="D46" s="55"/>
      <c r="E46" s="55"/>
      <c r="F46" s="55"/>
      <c r="G46" s="55"/>
      <c r="H46" s="55"/>
      <c r="I46" s="55"/>
      <c r="J46" s="55"/>
      <c r="K46" s="55"/>
      <c r="L46" s="55"/>
      <c r="M46" s="55"/>
      <c r="N46" s="55"/>
      <c r="O46" s="55"/>
      <c r="P46" s="55"/>
      <c r="Q46" s="68"/>
      <c r="R46" s="55"/>
      <c r="S46" s="55"/>
      <c r="T46" s="55"/>
      <c r="U46" s="55"/>
      <c r="V46" s="55"/>
      <c r="W46" s="55"/>
      <c r="X46" s="55"/>
      <c r="Y46" s="55"/>
      <c r="Z46" s="55"/>
      <c r="AA46" s="55"/>
      <c r="AB46" s="55"/>
      <c r="AC46" s="55"/>
      <c r="AD46" s="55"/>
      <c r="AE46" s="55"/>
      <c r="AF46" s="70"/>
    </row>
    <row r="47" spans="1:32" x14ac:dyDescent="0.25">
      <c r="A47" s="62" t="str">
        <f>'Sales Forecast Year 1'!B57</f>
        <v>Product 7</v>
      </c>
      <c r="B47" s="4"/>
      <c r="C47" s="4"/>
      <c r="D47" s="4"/>
      <c r="E47" s="4"/>
      <c r="F47" s="4"/>
      <c r="G47" s="4"/>
      <c r="H47" s="4"/>
      <c r="I47" s="4"/>
      <c r="J47" s="4"/>
      <c r="K47" s="4"/>
      <c r="L47" s="4"/>
      <c r="M47" s="4"/>
      <c r="N47" s="4"/>
      <c r="O47" s="4"/>
      <c r="P47" s="4"/>
      <c r="Q47" s="69"/>
      <c r="R47" s="4"/>
      <c r="S47" s="4"/>
      <c r="T47" s="4"/>
      <c r="U47" s="4"/>
      <c r="V47" s="4"/>
      <c r="W47" s="4"/>
      <c r="X47" s="4"/>
      <c r="Y47" s="4"/>
      <c r="Z47" s="4"/>
      <c r="AA47" s="4"/>
      <c r="AB47" s="4"/>
      <c r="AC47" s="4"/>
      <c r="AD47" s="4"/>
      <c r="AE47" s="4"/>
      <c r="AF47" s="69"/>
    </row>
    <row r="48" spans="1:32" x14ac:dyDescent="0.25">
      <c r="A48" s="60" t="str">
        <f>'Sales Forecast Year 1'!B58</f>
        <v>Units Sold</v>
      </c>
      <c r="B48" s="2">
        <f>'Sales Forecast Year 1'!O58</f>
        <v>0</v>
      </c>
      <c r="C48" s="155">
        <f>'Sales Forecast Year 1'!C58+('Sales Forecast Year 1'!C58*'Sales Forecast Years 2 and 3'!$C$7)</f>
        <v>0</v>
      </c>
      <c r="D48" s="155">
        <f>'Sales Forecast Year 1'!D58+('Sales Forecast Year 1'!D58*'Sales Forecast Years 2 and 3'!$C$7)</f>
        <v>0</v>
      </c>
      <c r="E48" s="155">
        <f>'Sales Forecast Year 1'!E58+('Sales Forecast Year 1'!E58*'Sales Forecast Years 2 and 3'!$C$7)</f>
        <v>0</v>
      </c>
      <c r="F48" s="155">
        <f>'Sales Forecast Year 1'!F58+('Sales Forecast Year 1'!F58*'Sales Forecast Years 2 and 3'!$C$7)</f>
        <v>0</v>
      </c>
      <c r="G48" s="155">
        <f>'Sales Forecast Year 1'!G58+('Sales Forecast Year 1'!G58*'Sales Forecast Years 2 and 3'!$C$7)</f>
        <v>0</v>
      </c>
      <c r="H48" s="155">
        <f>'Sales Forecast Year 1'!H58+('Sales Forecast Year 1'!H58*'Sales Forecast Years 2 and 3'!$C$7)</f>
        <v>0</v>
      </c>
      <c r="I48" s="155">
        <f>'Sales Forecast Year 1'!I58+('Sales Forecast Year 1'!I58*'Sales Forecast Years 2 and 3'!$C$7)</f>
        <v>0</v>
      </c>
      <c r="J48" s="155">
        <f>'Sales Forecast Year 1'!J58+('Sales Forecast Year 1'!J58*'Sales Forecast Years 2 and 3'!$C$7)</f>
        <v>0</v>
      </c>
      <c r="K48" s="155">
        <f>'Sales Forecast Year 1'!K58+('Sales Forecast Year 1'!K58*'Sales Forecast Years 2 and 3'!$C$7)</f>
        <v>0</v>
      </c>
      <c r="L48" s="155">
        <f>'Sales Forecast Year 1'!L58+('Sales Forecast Year 1'!L58*'Sales Forecast Years 2 and 3'!$C$7)</f>
        <v>0</v>
      </c>
      <c r="M48" s="155">
        <f>'Sales Forecast Year 1'!M58+('Sales Forecast Year 1'!M58*'Sales Forecast Years 2 and 3'!$C$7)</f>
        <v>0</v>
      </c>
      <c r="N48" s="155">
        <f>'Sales Forecast Year 1'!N58+('Sales Forecast Year 1'!N58*'Sales Forecast Years 2 and 3'!$C$7)</f>
        <v>0</v>
      </c>
      <c r="O48" s="2">
        <f>SUM(C48:N48)</f>
        <v>0</v>
      </c>
      <c r="P48" s="2"/>
      <c r="Q48" s="12">
        <f>IF(O71=0,0,O48/O71)</f>
        <v>0</v>
      </c>
      <c r="R48" s="155">
        <f>C48+(C48*$C$8)</f>
        <v>0</v>
      </c>
      <c r="S48" s="155">
        <f t="shared" ref="S48:AC48" si="32">D48+(D48*$C$8)</f>
        <v>0</v>
      </c>
      <c r="T48" s="155">
        <f t="shared" si="32"/>
        <v>0</v>
      </c>
      <c r="U48" s="155">
        <f t="shared" si="32"/>
        <v>0</v>
      </c>
      <c r="V48" s="155">
        <f t="shared" si="32"/>
        <v>0</v>
      </c>
      <c r="W48" s="155">
        <f t="shared" si="32"/>
        <v>0</v>
      </c>
      <c r="X48" s="155">
        <f t="shared" si="32"/>
        <v>0</v>
      </c>
      <c r="Y48" s="155">
        <f t="shared" si="32"/>
        <v>0</v>
      </c>
      <c r="Z48" s="155">
        <f t="shared" si="32"/>
        <v>0</v>
      </c>
      <c r="AA48" s="155">
        <f t="shared" si="32"/>
        <v>0</v>
      </c>
      <c r="AB48" s="155">
        <f t="shared" si="32"/>
        <v>0</v>
      </c>
      <c r="AC48" s="155">
        <f t="shared" si="32"/>
        <v>0</v>
      </c>
      <c r="AD48" s="2">
        <f>SUM(R48:AC48)</f>
        <v>0</v>
      </c>
      <c r="AE48" s="2"/>
      <c r="AF48" s="12">
        <f>IF(AD71=0,0,AD48/AD71)</f>
        <v>0</v>
      </c>
    </row>
    <row r="49" spans="1:32" x14ac:dyDescent="0.25">
      <c r="A49" s="60" t="str">
        <f>'Sales Forecast Year 1'!B59</f>
        <v>Total Sales</v>
      </c>
      <c r="B49" s="3">
        <f>'Sales Forecast Year 1'!O59</f>
        <v>0</v>
      </c>
      <c r="C49" s="14">
        <f>C48*'Sales Forecast Year 1'!$D$15</f>
        <v>0</v>
      </c>
      <c r="D49" s="14">
        <f>D48*'Sales Forecast Year 1'!$D$15</f>
        <v>0</v>
      </c>
      <c r="E49" s="14">
        <f>E48*'Sales Forecast Year 1'!$D$15</f>
        <v>0</v>
      </c>
      <c r="F49" s="14">
        <f>F48*'Sales Forecast Year 1'!$D$15</f>
        <v>0</v>
      </c>
      <c r="G49" s="14">
        <f>G48*'Sales Forecast Year 1'!$D$15</f>
        <v>0</v>
      </c>
      <c r="H49" s="14">
        <f>H48*'Sales Forecast Year 1'!$D$15</f>
        <v>0</v>
      </c>
      <c r="I49" s="14">
        <f>I48*'Sales Forecast Year 1'!$D$15</f>
        <v>0</v>
      </c>
      <c r="J49" s="14">
        <f>J48*'Sales Forecast Year 1'!$D$15</f>
        <v>0</v>
      </c>
      <c r="K49" s="14">
        <f>K48*'Sales Forecast Year 1'!$D$15</f>
        <v>0</v>
      </c>
      <c r="L49" s="14">
        <f>L48*'Sales Forecast Year 1'!$D$15</f>
        <v>0</v>
      </c>
      <c r="M49" s="14">
        <f>M48*'Sales Forecast Year 1'!$D$15</f>
        <v>0</v>
      </c>
      <c r="N49" s="14">
        <f>N48*'Sales Forecast Year 1'!$D$15</f>
        <v>0</v>
      </c>
      <c r="O49" s="14">
        <f>SUM(C49:N49)</f>
        <v>0</v>
      </c>
      <c r="P49" s="12">
        <f>P50+P51</f>
        <v>0</v>
      </c>
      <c r="Q49" s="12">
        <f>IF(O72=0,0,O49/O72)</f>
        <v>0</v>
      </c>
      <c r="R49" s="126">
        <f>R48*'Sales Forecast Year 1'!$D$15</f>
        <v>0</v>
      </c>
      <c r="S49" s="126">
        <f>S48*'Sales Forecast Year 1'!$D$15</f>
        <v>0</v>
      </c>
      <c r="T49" s="126">
        <f>T48*'Sales Forecast Year 1'!$D$15</f>
        <v>0</v>
      </c>
      <c r="U49" s="126">
        <f>U48*'Sales Forecast Year 1'!$D$15</f>
        <v>0</v>
      </c>
      <c r="V49" s="126">
        <f>V48*'Sales Forecast Year 1'!$D$15</f>
        <v>0</v>
      </c>
      <c r="W49" s="126">
        <f>W48*'Sales Forecast Year 1'!$D$15</f>
        <v>0</v>
      </c>
      <c r="X49" s="126">
        <f>X48*'Sales Forecast Year 1'!$D$15</f>
        <v>0</v>
      </c>
      <c r="Y49" s="126">
        <f>Y48*'Sales Forecast Year 1'!$D$15</f>
        <v>0</v>
      </c>
      <c r="Z49" s="126">
        <f>Z48*'Sales Forecast Year 1'!$D$15</f>
        <v>0</v>
      </c>
      <c r="AA49" s="126">
        <f>AA48*'Sales Forecast Year 1'!$D$15</f>
        <v>0</v>
      </c>
      <c r="AB49" s="126">
        <f>AB48*'Sales Forecast Year 1'!$D$15</f>
        <v>0</v>
      </c>
      <c r="AC49" s="126">
        <f>AC48*'Sales Forecast Year 1'!$D$15</f>
        <v>0</v>
      </c>
      <c r="AD49" s="14">
        <f>SUM(R49:AC49)</f>
        <v>0</v>
      </c>
      <c r="AE49" s="12">
        <f>AE50+AE51</f>
        <v>0</v>
      </c>
      <c r="AF49" s="12">
        <f>IF(AD72=0,0,AD49/AD72)</f>
        <v>0</v>
      </c>
    </row>
    <row r="50" spans="1:32" x14ac:dyDescent="0.25">
      <c r="A50" s="60" t="str">
        <f>'Sales Forecast Year 1'!B60</f>
        <v>Total Cogs</v>
      </c>
      <c r="B50" s="3">
        <f>'Sales Forecast Year 1'!O60</f>
        <v>0</v>
      </c>
      <c r="C50" s="14">
        <f>C48*'Sales Forecast Year 1'!$E$15</f>
        <v>0</v>
      </c>
      <c r="D50" s="14">
        <f>D48*'Sales Forecast Year 1'!$E$15</f>
        <v>0</v>
      </c>
      <c r="E50" s="14">
        <f>E48*'Sales Forecast Year 1'!$E$15</f>
        <v>0</v>
      </c>
      <c r="F50" s="14">
        <f>F48*'Sales Forecast Year 1'!$E$15</f>
        <v>0</v>
      </c>
      <c r="G50" s="14">
        <f>G48*'Sales Forecast Year 1'!$E$15</f>
        <v>0</v>
      </c>
      <c r="H50" s="14">
        <f>H48*'Sales Forecast Year 1'!$E$15</f>
        <v>0</v>
      </c>
      <c r="I50" s="14">
        <f>I48*'Sales Forecast Year 1'!$E$15</f>
        <v>0</v>
      </c>
      <c r="J50" s="14">
        <f>J48*'Sales Forecast Year 1'!$E$15</f>
        <v>0</v>
      </c>
      <c r="K50" s="14">
        <f>K48*'Sales Forecast Year 1'!$E$15</f>
        <v>0</v>
      </c>
      <c r="L50" s="14">
        <f>L48*'Sales Forecast Year 1'!$E$15</f>
        <v>0</v>
      </c>
      <c r="M50" s="14">
        <f>M48*'Sales Forecast Year 1'!$E$15</f>
        <v>0</v>
      </c>
      <c r="N50" s="14">
        <f>N48*'Sales Forecast Year 1'!$E$15</f>
        <v>0</v>
      </c>
      <c r="O50" s="14">
        <f t="shared" ref="O50:O51" si="33">SUM(C50:N50)</f>
        <v>0</v>
      </c>
      <c r="P50" s="12">
        <f>IF(O49=0,0,O50/O49)</f>
        <v>0</v>
      </c>
      <c r="Q50" s="12">
        <f>IF(O73=0,0,O50/O73)</f>
        <v>0</v>
      </c>
      <c r="R50" s="14">
        <f>R48*'Sales Forecast Year 1'!$E$15</f>
        <v>0</v>
      </c>
      <c r="S50" s="14">
        <f>S48*'Sales Forecast Year 1'!$E$15</f>
        <v>0</v>
      </c>
      <c r="T50" s="14">
        <f>T48*'Sales Forecast Year 1'!$E$15</f>
        <v>0</v>
      </c>
      <c r="U50" s="14">
        <f>U48*'Sales Forecast Year 1'!$E$15</f>
        <v>0</v>
      </c>
      <c r="V50" s="14">
        <f>V48*'Sales Forecast Year 1'!$E$15</f>
        <v>0</v>
      </c>
      <c r="W50" s="14">
        <f>W48*'Sales Forecast Year 1'!$E$15</f>
        <v>0</v>
      </c>
      <c r="X50" s="14">
        <f>X48*'Sales Forecast Year 1'!$E$15</f>
        <v>0</v>
      </c>
      <c r="Y50" s="14">
        <f>Y48*'Sales Forecast Year 1'!$E$15</f>
        <v>0</v>
      </c>
      <c r="Z50" s="14">
        <f>Z48*'Sales Forecast Year 1'!$E$15</f>
        <v>0</v>
      </c>
      <c r="AA50" s="14">
        <f>AA48*'Sales Forecast Year 1'!$E$15</f>
        <v>0</v>
      </c>
      <c r="AB50" s="14">
        <f>AB48*'Sales Forecast Year 1'!$E$15</f>
        <v>0</v>
      </c>
      <c r="AC50" s="14">
        <f>AC48*'Sales Forecast Year 1'!$E$15</f>
        <v>0</v>
      </c>
      <c r="AD50" s="14">
        <f t="shared" ref="AD50:AD51" si="34">SUM(R50:AC50)</f>
        <v>0</v>
      </c>
      <c r="AE50" s="12">
        <f>IF(AD49=0,0,AD50/AD49)</f>
        <v>0</v>
      </c>
      <c r="AF50" s="12">
        <f>IF(AD73=0,0,AD50/AD73)</f>
        <v>0</v>
      </c>
    </row>
    <row r="51" spans="1:32" x14ac:dyDescent="0.25">
      <c r="A51" s="61" t="str">
        <f>'Sales Forecast Year 1'!B61</f>
        <v>Total Margin</v>
      </c>
      <c r="B51" s="57">
        <f>'Sales Forecast Year 1'!O61</f>
        <v>0</v>
      </c>
      <c r="C51" s="52">
        <f>C49-C50</f>
        <v>0</v>
      </c>
      <c r="D51" s="52">
        <f t="shared" ref="D51:N51" si="35">D49-D50</f>
        <v>0</v>
      </c>
      <c r="E51" s="52">
        <f t="shared" si="35"/>
        <v>0</v>
      </c>
      <c r="F51" s="52">
        <f t="shared" si="35"/>
        <v>0</v>
      </c>
      <c r="G51" s="52">
        <f t="shared" si="35"/>
        <v>0</v>
      </c>
      <c r="H51" s="52">
        <f t="shared" si="35"/>
        <v>0</v>
      </c>
      <c r="I51" s="52">
        <f t="shared" si="35"/>
        <v>0</v>
      </c>
      <c r="J51" s="52">
        <f t="shared" si="35"/>
        <v>0</v>
      </c>
      <c r="K51" s="52">
        <f t="shared" si="35"/>
        <v>0</v>
      </c>
      <c r="L51" s="52">
        <f t="shared" si="35"/>
        <v>0</v>
      </c>
      <c r="M51" s="52">
        <f t="shared" si="35"/>
        <v>0</v>
      </c>
      <c r="N51" s="52">
        <f t="shared" si="35"/>
        <v>0</v>
      </c>
      <c r="O51" s="52">
        <f t="shared" si="33"/>
        <v>0</v>
      </c>
      <c r="P51" s="58">
        <f>IF(O49=0,0,O51/O49)</f>
        <v>0</v>
      </c>
      <c r="Q51" s="12">
        <f>IF(O74=0,0,O51/O74)</f>
        <v>0</v>
      </c>
      <c r="R51" s="52">
        <f>R49-R50</f>
        <v>0</v>
      </c>
      <c r="S51" s="52">
        <f t="shared" ref="S51:AC51" si="36">S49-S50</f>
        <v>0</v>
      </c>
      <c r="T51" s="52">
        <f t="shared" si="36"/>
        <v>0</v>
      </c>
      <c r="U51" s="52">
        <f t="shared" si="36"/>
        <v>0</v>
      </c>
      <c r="V51" s="52">
        <f t="shared" si="36"/>
        <v>0</v>
      </c>
      <c r="W51" s="52">
        <f t="shared" si="36"/>
        <v>0</v>
      </c>
      <c r="X51" s="52">
        <f t="shared" si="36"/>
        <v>0</v>
      </c>
      <c r="Y51" s="52">
        <f t="shared" si="36"/>
        <v>0</v>
      </c>
      <c r="Z51" s="52">
        <f t="shared" si="36"/>
        <v>0</v>
      </c>
      <c r="AA51" s="52">
        <f t="shared" si="36"/>
        <v>0</v>
      </c>
      <c r="AB51" s="52">
        <f t="shared" si="36"/>
        <v>0</v>
      </c>
      <c r="AC51" s="52">
        <f t="shared" si="36"/>
        <v>0</v>
      </c>
      <c r="AD51" s="52">
        <f t="shared" si="34"/>
        <v>0</v>
      </c>
      <c r="AE51" s="58">
        <f>IF(AD49=0,0,AD51/AD49)</f>
        <v>0</v>
      </c>
      <c r="AF51" s="12">
        <f>IF(AD74=0,0,AD51/AD74)</f>
        <v>0</v>
      </c>
    </row>
    <row r="52" spans="1:32" x14ac:dyDescent="0.25">
      <c r="A52" s="63"/>
      <c r="B52" s="55"/>
      <c r="C52" s="55"/>
      <c r="D52" s="55"/>
      <c r="E52" s="55"/>
      <c r="F52" s="55"/>
      <c r="G52" s="55"/>
      <c r="H52" s="55"/>
      <c r="I52" s="55"/>
      <c r="J52" s="55"/>
      <c r="K52" s="55"/>
      <c r="L52" s="55"/>
      <c r="M52" s="55"/>
      <c r="N52" s="55"/>
      <c r="O52" s="55"/>
      <c r="P52" s="55"/>
      <c r="Q52" s="68"/>
      <c r="R52" s="55"/>
      <c r="S52" s="55"/>
      <c r="T52" s="55"/>
      <c r="U52" s="55"/>
      <c r="V52" s="55"/>
      <c r="W52" s="55"/>
      <c r="X52" s="55"/>
      <c r="Y52" s="55"/>
      <c r="Z52" s="55"/>
      <c r="AA52" s="55"/>
      <c r="AB52" s="55"/>
      <c r="AC52" s="55"/>
      <c r="AD52" s="55"/>
      <c r="AE52" s="55"/>
      <c r="AF52" s="70"/>
    </row>
    <row r="53" spans="1:32" x14ac:dyDescent="0.25">
      <c r="A53" s="62" t="str">
        <f>'Sales Forecast Year 1'!B63</f>
        <v>Product 8</v>
      </c>
      <c r="B53" s="4"/>
      <c r="C53" s="4"/>
      <c r="D53" s="4"/>
      <c r="E53" s="4"/>
      <c r="F53" s="4"/>
      <c r="G53" s="4"/>
      <c r="H53" s="4"/>
      <c r="I53" s="4"/>
      <c r="J53" s="4"/>
      <c r="K53" s="4"/>
      <c r="L53" s="4"/>
      <c r="M53" s="4"/>
      <c r="N53" s="4"/>
      <c r="O53" s="4"/>
      <c r="P53" s="4"/>
      <c r="Q53" s="69"/>
      <c r="R53" s="4"/>
      <c r="S53" s="4"/>
      <c r="T53" s="4"/>
      <c r="U53" s="4"/>
      <c r="V53" s="4"/>
      <c r="W53" s="4"/>
      <c r="X53" s="4"/>
      <c r="Y53" s="4"/>
      <c r="Z53" s="4"/>
      <c r="AA53" s="4"/>
      <c r="AB53" s="4"/>
      <c r="AC53" s="4"/>
      <c r="AD53" s="4"/>
      <c r="AE53" s="4"/>
      <c r="AF53" s="69"/>
    </row>
    <row r="54" spans="1:32" x14ac:dyDescent="0.25">
      <c r="A54" s="60" t="str">
        <f>'Sales Forecast Year 1'!B64</f>
        <v>Units Sold</v>
      </c>
      <c r="B54" s="2">
        <f>'Sales Forecast Year 1'!O64</f>
        <v>0</v>
      </c>
      <c r="C54" s="155">
        <f>'Sales Forecast Year 1'!C64+('Sales Forecast Year 1'!C64*'Sales Forecast Years 2 and 3'!$C$7)</f>
        <v>0</v>
      </c>
      <c r="D54" s="155">
        <f>'Sales Forecast Year 1'!D64+('Sales Forecast Year 1'!D64*'Sales Forecast Years 2 and 3'!$C$7)</f>
        <v>0</v>
      </c>
      <c r="E54" s="155">
        <f>'Sales Forecast Year 1'!E64+('Sales Forecast Year 1'!E64*'Sales Forecast Years 2 and 3'!$C$7)</f>
        <v>0</v>
      </c>
      <c r="F54" s="155">
        <f>'Sales Forecast Year 1'!F64+('Sales Forecast Year 1'!F64*'Sales Forecast Years 2 and 3'!$C$7)</f>
        <v>0</v>
      </c>
      <c r="G54" s="155">
        <f>'Sales Forecast Year 1'!G64+('Sales Forecast Year 1'!G64*'Sales Forecast Years 2 and 3'!$C$7)</f>
        <v>0</v>
      </c>
      <c r="H54" s="155">
        <f>'Sales Forecast Year 1'!H64+('Sales Forecast Year 1'!H64*'Sales Forecast Years 2 and 3'!$C$7)</f>
        <v>0</v>
      </c>
      <c r="I54" s="155">
        <f>'Sales Forecast Year 1'!I64+('Sales Forecast Year 1'!I64*'Sales Forecast Years 2 and 3'!$C$7)</f>
        <v>0</v>
      </c>
      <c r="J54" s="155">
        <f>'Sales Forecast Year 1'!J64+('Sales Forecast Year 1'!J64*'Sales Forecast Years 2 and 3'!$C$7)</f>
        <v>0</v>
      </c>
      <c r="K54" s="155">
        <f>'Sales Forecast Year 1'!K64+('Sales Forecast Year 1'!K64*'Sales Forecast Years 2 and 3'!$C$7)</f>
        <v>0</v>
      </c>
      <c r="L54" s="155">
        <f>'Sales Forecast Year 1'!L64+('Sales Forecast Year 1'!L64*'Sales Forecast Years 2 and 3'!$C$7)</f>
        <v>0</v>
      </c>
      <c r="M54" s="155">
        <f>'Sales Forecast Year 1'!M64+('Sales Forecast Year 1'!M64*'Sales Forecast Years 2 and 3'!$C$7)</f>
        <v>0</v>
      </c>
      <c r="N54" s="155">
        <f>'Sales Forecast Year 1'!N64+('Sales Forecast Year 1'!N64*'Sales Forecast Years 2 and 3'!$C$7)</f>
        <v>0</v>
      </c>
      <c r="O54" s="2">
        <f>SUM(C54:N54)</f>
        <v>0</v>
      </c>
      <c r="P54" s="2"/>
      <c r="Q54" s="12">
        <f>IF(O71=0,0,O54/O71)</f>
        <v>0</v>
      </c>
      <c r="R54" s="155">
        <f>C54+(C54*$C$8)</f>
        <v>0</v>
      </c>
      <c r="S54" s="155">
        <f t="shared" ref="S54:AC54" si="37">D54+(D54*$C$8)</f>
        <v>0</v>
      </c>
      <c r="T54" s="155">
        <f t="shared" si="37"/>
        <v>0</v>
      </c>
      <c r="U54" s="155">
        <f t="shared" si="37"/>
        <v>0</v>
      </c>
      <c r="V54" s="155">
        <f t="shared" si="37"/>
        <v>0</v>
      </c>
      <c r="W54" s="155">
        <f t="shared" si="37"/>
        <v>0</v>
      </c>
      <c r="X54" s="155">
        <f t="shared" si="37"/>
        <v>0</v>
      </c>
      <c r="Y54" s="155">
        <f t="shared" si="37"/>
        <v>0</v>
      </c>
      <c r="Z54" s="155">
        <f t="shared" si="37"/>
        <v>0</v>
      </c>
      <c r="AA54" s="155">
        <f t="shared" si="37"/>
        <v>0</v>
      </c>
      <c r="AB54" s="155">
        <f t="shared" si="37"/>
        <v>0</v>
      </c>
      <c r="AC54" s="155">
        <f t="shared" si="37"/>
        <v>0</v>
      </c>
      <c r="AD54" s="2">
        <f>SUM(R54:AC54)</f>
        <v>0</v>
      </c>
      <c r="AE54" s="2"/>
      <c r="AF54" s="12">
        <f>IF(AD71=0,0,AD54/AD71)</f>
        <v>0</v>
      </c>
    </row>
    <row r="55" spans="1:32" x14ac:dyDescent="0.25">
      <c r="A55" s="60" t="str">
        <f>'Sales Forecast Year 1'!B65</f>
        <v>Total Sales</v>
      </c>
      <c r="B55" s="3">
        <f>'Sales Forecast Year 1'!O65</f>
        <v>0</v>
      </c>
      <c r="C55" s="14">
        <f>C54*'Sales Forecast Year 1'!$D$16</f>
        <v>0</v>
      </c>
      <c r="D55" s="14">
        <f>D54*'Sales Forecast Year 1'!$D$16</f>
        <v>0</v>
      </c>
      <c r="E55" s="14">
        <f>E54*'Sales Forecast Year 1'!$D$16</f>
        <v>0</v>
      </c>
      <c r="F55" s="14">
        <f>F54*'Sales Forecast Year 1'!$D$16</f>
        <v>0</v>
      </c>
      <c r="G55" s="14">
        <f>G54*'Sales Forecast Year 1'!$D$16</f>
        <v>0</v>
      </c>
      <c r="H55" s="14">
        <f>H54*'Sales Forecast Year 1'!$D$16</f>
        <v>0</v>
      </c>
      <c r="I55" s="14">
        <f>I54*'Sales Forecast Year 1'!$D$16</f>
        <v>0</v>
      </c>
      <c r="J55" s="14">
        <f>J54*'Sales Forecast Year 1'!$D$16</f>
        <v>0</v>
      </c>
      <c r="K55" s="14">
        <f>K54*'Sales Forecast Year 1'!$D$16</f>
        <v>0</v>
      </c>
      <c r="L55" s="14">
        <f>L54*'Sales Forecast Year 1'!$D$16</f>
        <v>0</v>
      </c>
      <c r="M55" s="14">
        <f>M54*'Sales Forecast Year 1'!$D$16</f>
        <v>0</v>
      </c>
      <c r="N55" s="14">
        <f>N54*'Sales Forecast Year 1'!$D$16</f>
        <v>0</v>
      </c>
      <c r="O55" s="14">
        <f>SUM(C55:N55)</f>
        <v>0</v>
      </c>
      <c r="P55" s="12">
        <f>P56+P57</f>
        <v>0</v>
      </c>
      <c r="Q55" s="12">
        <f>IF(O72=0,0,O55/O72)</f>
        <v>0</v>
      </c>
      <c r="R55" s="14">
        <f>R54*'Sales Forecast Year 1'!$D$16</f>
        <v>0</v>
      </c>
      <c r="S55" s="14">
        <f>S54*'Sales Forecast Year 1'!$D$16</f>
        <v>0</v>
      </c>
      <c r="T55" s="14">
        <f>T54*'Sales Forecast Year 1'!$D$16</f>
        <v>0</v>
      </c>
      <c r="U55" s="14">
        <f>U54*'Sales Forecast Year 1'!$D$16</f>
        <v>0</v>
      </c>
      <c r="V55" s="14">
        <f>V54*'Sales Forecast Year 1'!$D$16</f>
        <v>0</v>
      </c>
      <c r="W55" s="14">
        <f>W54*'Sales Forecast Year 1'!$D$16</f>
        <v>0</v>
      </c>
      <c r="X55" s="14">
        <f>X54*'Sales Forecast Year 1'!$D$16</f>
        <v>0</v>
      </c>
      <c r="Y55" s="14">
        <f>Y54*'Sales Forecast Year 1'!$D$16</f>
        <v>0</v>
      </c>
      <c r="Z55" s="14">
        <f>Z54*'Sales Forecast Year 1'!$D$16</f>
        <v>0</v>
      </c>
      <c r="AA55" s="14">
        <f>AA54*'Sales Forecast Year 1'!$D$16</f>
        <v>0</v>
      </c>
      <c r="AB55" s="14">
        <f>AB54*'Sales Forecast Year 1'!$D$16</f>
        <v>0</v>
      </c>
      <c r="AC55" s="14">
        <f>AC54*'Sales Forecast Year 1'!$D$16</f>
        <v>0</v>
      </c>
      <c r="AD55" s="14">
        <f>SUM(R55:AC55)</f>
        <v>0</v>
      </c>
      <c r="AE55" s="12">
        <f>AE56+AE57</f>
        <v>0</v>
      </c>
      <c r="AF55" s="12">
        <f>IF(AD72=0,0,AD55/AD72)</f>
        <v>0</v>
      </c>
    </row>
    <row r="56" spans="1:32" x14ac:dyDescent="0.25">
      <c r="A56" s="60" t="str">
        <f>'Sales Forecast Year 1'!B66</f>
        <v>Total Cogs</v>
      </c>
      <c r="B56" s="3">
        <f>'Sales Forecast Year 1'!O66</f>
        <v>0</v>
      </c>
      <c r="C56" s="14">
        <f>C54*'Sales Forecast Year 1'!$E$16</f>
        <v>0</v>
      </c>
      <c r="D56" s="14">
        <f>D54*'Sales Forecast Year 1'!$E$16</f>
        <v>0</v>
      </c>
      <c r="E56" s="14">
        <f>E54*'Sales Forecast Year 1'!$E$16</f>
        <v>0</v>
      </c>
      <c r="F56" s="14">
        <f>F54*'Sales Forecast Year 1'!$E$16</f>
        <v>0</v>
      </c>
      <c r="G56" s="14">
        <f>G54*'Sales Forecast Year 1'!$E$16</f>
        <v>0</v>
      </c>
      <c r="H56" s="14">
        <f>H54*'Sales Forecast Year 1'!$E$16</f>
        <v>0</v>
      </c>
      <c r="I56" s="14">
        <f>I54*'Sales Forecast Year 1'!$E$16</f>
        <v>0</v>
      </c>
      <c r="J56" s="14">
        <f>J54*'Sales Forecast Year 1'!$E$16</f>
        <v>0</v>
      </c>
      <c r="K56" s="14">
        <f>K54*'Sales Forecast Year 1'!$E$16</f>
        <v>0</v>
      </c>
      <c r="L56" s="14">
        <f>L54*'Sales Forecast Year 1'!$E$16</f>
        <v>0</v>
      </c>
      <c r="M56" s="14">
        <f>M54*'Sales Forecast Year 1'!$E$16</f>
        <v>0</v>
      </c>
      <c r="N56" s="14">
        <f>N54*'Sales Forecast Year 1'!$E$16</f>
        <v>0</v>
      </c>
      <c r="O56" s="14">
        <f t="shared" ref="O56:O57" si="38">SUM(C56:N56)</f>
        <v>0</v>
      </c>
      <c r="P56" s="12">
        <f>IF(O55=0,0,O56/O55)</f>
        <v>0</v>
      </c>
      <c r="Q56" s="12">
        <f>IF(O73=0,0,O56/O73)</f>
        <v>0</v>
      </c>
      <c r="R56" s="14">
        <f>R54*'Sales Forecast Year 1'!$E$16</f>
        <v>0</v>
      </c>
      <c r="S56" s="14">
        <f>S54*'Sales Forecast Year 1'!$E$16</f>
        <v>0</v>
      </c>
      <c r="T56" s="14">
        <f>T54*'Sales Forecast Year 1'!$E$16</f>
        <v>0</v>
      </c>
      <c r="U56" s="14">
        <f>U54*'Sales Forecast Year 1'!$E$16</f>
        <v>0</v>
      </c>
      <c r="V56" s="14">
        <f>V54*'Sales Forecast Year 1'!$E$16</f>
        <v>0</v>
      </c>
      <c r="W56" s="14">
        <f>W54*'Sales Forecast Year 1'!$E$16</f>
        <v>0</v>
      </c>
      <c r="X56" s="14">
        <f>X54*'Sales Forecast Year 1'!$E$16</f>
        <v>0</v>
      </c>
      <c r="Y56" s="14">
        <f>Y54*'Sales Forecast Year 1'!$E$16</f>
        <v>0</v>
      </c>
      <c r="Z56" s="14">
        <f>Z54*'Sales Forecast Year 1'!$E$16</f>
        <v>0</v>
      </c>
      <c r="AA56" s="14">
        <f>AA54*'Sales Forecast Year 1'!$E$16</f>
        <v>0</v>
      </c>
      <c r="AB56" s="14">
        <f>AB54*'Sales Forecast Year 1'!$E$16</f>
        <v>0</v>
      </c>
      <c r="AC56" s="14">
        <f>AC54*'Sales Forecast Year 1'!$E$16</f>
        <v>0</v>
      </c>
      <c r="AD56" s="14">
        <f t="shared" ref="AD56:AD57" si="39">SUM(R56:AC56)</f>
        <v>0</v>
      </c>
      <c r="AE56" s="12">
        <f>IF(AD55=0,0,AD56/AD55)</f>
        <v>0</v>
      </c>
      <c r="AF56" s="12">
        <f>IF(AD73=0,0,AD56/AD73)</f>
        <v>0</v>
      </c>
    </row>
    <row r="57" spans="1:32" x14ac:dyDescent="0.25">
      <c r="A57" s="61" t="str">
        <f>'Sales Forecast Year 1'!B67</f>
        <v>Total Margin</v>
      </c>
      <c r="B57" s="57">
        <f>'Sales Forecast Year 1'!O67</f>
        <v>0</v>
      </c>
      <c r="C57" s="52">
        <f>C55-C56</f>
        <v>0</v>
      </c>
      <c r="D57" s="52">
        <f t="shared" ref="D57:N57" si="40">D55-D56</f>
        <v>0</v>
      </c>
      <c r="E57" s="52">
        <f t="shared" si="40"/>
        <v>0</v>
      </c>
      <c r="F57" s="52">
        <f t="shared" si="40"/>
        <v>0</v>
      </c>
      <c r="G57" s="52">
        <f t="shared" si="40"/>
        <v>0</v>
      </c>
      <c r="H57" s="52">
        <f t="shared" si="40"/>
        <v>0</v>
      </c>
      <c r="I57" s="52">
        <f t="shared" si="40"/>
        <v>0</v>
      </c>
      <c r="J57" s="52">
        <f t="shared" si="40"/>
        <v>0</v>
      </c>
      <c r="K57" s="52">
        <f t="shared" si="40"/>
        <v>0</v>
      </c>
      <c r="L57" s="52">
        <f t="shared" si="40"/>
        <v>0</v>
      </c>
      <c r="M57" s="52">
        <f t="shared" si="40"/>
        <v>0</v>
      </c>
      <c r="N57" s="52">
        <f t="shared" si="40"/>
        <v>0</v>
      </c>
      <c r="O57" s="52">
        <f t="shared" si="38"/>
        <v>0</v>
      </c>
      <c r="P57" s="58">
        <f>IF(O55=0,0,O57/O55)</f>
        <v>0</v>
      </c>
      <c r="Q57" s="12">
        <f>IF(O74=0,0,O57/O74)</f>
        <v>0</v>
      </c>
      <c r="R57" s="52">
        <f>R55-R56</f>
        <v>0</v>
      </c>
      <c r="S57" s="52">
        <f t="shared" ref="S57:AC57" si="41">S55-S56</f>
        <v>0</v>
      </c>
      <c r="T57" s="52">
        <f t="shared" si="41"/>
        <v>0</v>
      </c>
      <c r="U57" s="52">
        <f t="shared" si="41"/>
        <v>0</v>
      </c>
      <c r="V57" s="52">
        <f t="shared" si="41"/>
        <v>0</v>
      </c>
      <c r="W57" s="52">
        <f t="shared" si="41"/>
        <v>0</v>
      </c>
      <c r="X57" s="52">
        <f t="shared" si="41"/>
        <v>0</v>
      </c>
      <c r="Y57" s="52">
        <f t="shared" si="41"/>
        <v>0</v>
      </c>
      <c r="Z57" s="52">
        <f t="shared" si="41"/>
        <v>0</v>
      </c>
      <c r="AA57" s="52">
        <f t="shared" si="41"/>
        <v>0</v>
      </c>
      <c r="AB57" s="52">
        <f t="shared" si="41"/>
        <v>0</v>
      </c>
      <c r="AC57" s="52">
        <f t="shared" si="41"/>
        <v>0</v>
      </c>
      <c r="AD57" s="52">
        <f t="shared" si="39"/>
        <v>0</v>
      </c>
      <c r="AE57" s="58">
        <f>IF(AD55=0,0,AD57/AD55)</f>
        <v>0</v>
      </c>
      <c r="AF57" s="12">
        <f>IF(AD74=0,0,AD57/AD74)</f>
        <v>0</v>
      </c>
    </row>
    <row r="58" spans="1:32" x14ac:dyDescent="0.25">
      <c r="A58" s="63"/>
      <c r="B58" s="55"/>
      <c r="C58" s="55"/>
      <c r="D58" s="55"/>
      <c r="E58" s="55"/>
      <c r="F58" s="55"/>
      <c r="G58" s="55"/>
      <c r="H58" s="55"/>
      <c r="I58" s="55"/>
      <c r="J58" s="55"/>
      <c r="K58" s="55"/>
      <c r="L58" s="55"/>
      <c r="M58" s="55"/>
      <c r="N58" s="55"/>
      <c r="O58" s="55"/>
      <c r="P58" s="55"/>
      <c r="Q58" s="68"/>
      <c r="R58" s="55"/>
      <c r="S58" s="55"/>
      <c r="T58" s="55"/>
      <c r="U58" s="55"/>
      <c r="V58" s="55"/>
      <c r="W58" s="55"/>
      <c r="X58" s="55"/>
      <c r="Y58" s="55"/>
      <c r="Z58" s="55"/>
      <c r="AA58" s="55"/>
      <c r="AB58" s="55"/>
      <c r="AC58" s="55"/>
      <c r="AD58" s="55"/>
      <c r="AE58" s="55"/>
      <c r="AF58" s="70"/>
    </row>
    <row r="59" spans="1:32" x14ac:dyDescent="0.25">
      <c r="A59" s="62" t="str">
        <f>'Sales Forecast Year 1'!B69</f>
        <v>Product 9</v>
      </c>
      <c r="B59" s="4"/>
      <c r="C59" s="4"/>
      <c r="D59" s="4"/>
      <c r="E59" s="4"/>
      <c r="F59" s="4"/>
      <c r="G59" s="4"/>
      <c r="H59" s="4"/>
      <c r="I59" s="4"/>
      <c r="J59" s="4"/>
      <c r="K59" s="4"/>
      <c r="L59" s="4"/>
      <c r="M59" s="4"/>
      <c r="N59" s="4"/>
      <c r="O59" s="4"/>
      <c r="P59" s="4"/>
      <c r="Q59" s="69"/>
      <c r="R59" s="4"/>
      <c r="S59" s="4"/>
      <c r="T59" s="4"/>
      <c r="U59" s="4"/>
      <c r="V59" s="4"/>
      <c r="W59" s="4"/>
      <c r="X59" s="4"/>
      <c r="Y59" s="4"/>
      <c r="Z59" s="4"/>
      <c r="AA59" s="4"/>
      <c r="AB59" s="4"/>
      <c r="AC59" s="4"/>
      <c r="AD59" s="4"/>
      <c r="AE59" s="4"/>
      <c r="AF59" s="69"/>
    </row>
    <row r="60" spans="1:32" x14ac:dyDescent="0.25">
      <c r="A60" s="60" t="str">
        <f>'Sales Forecast Year 1'!B70</f>
        <v>Units Sold</v>
      </c>
      <c r="B60" s="2">
        <f>'Sales Forecast Year 1'!O70</f>
        <v>0</v>
      </c>
      <c r="C60" s="155">
        <f>'Sales Forecast Year 1'!C70+('Sales Forecast Year 1'!C70*'Sales Forecast Years 2 and 3'!$C$7)</f>
        <v>0</v>
      </c>
      <c r="D60" s="155">
        <f>'Sales Forecast Year 1'!D70+('Sales Forecast Year 1'!D70*'Sales Forecast Years 2 and 3'!$C$7)</f>
        <v>0</v>
      </c>
      <c r="E60" s="155">
        <f>'Sales Forecast Year 1'!E70+('Sales Forecast Year 1'!E70*'Sales Forecast Years 2 and 3'!$C$7)</f>
        <v>0</v>
      </c>
      <c r="F60" s="155">
        <f>'Sales Forecast Year 1'!F70+('Sales Forecast Year 1'!F70*'Sales Forecast Years 2 and 3'!$C$7)</f>
        <v>0</v>
      </c>
      <c r="G60" s="155">
        <f>'Sales Forecast Year 1'!G70+('Sales Forecast Year 1'!G70*'Sales Forecast Years 2 and 3'!$C$7)</f>
        <v>0</v>
      </c>
      <c r="H60" s="155">
        <f>'Sales Forecast Year 1'!H70+('Sales Forecast Year 1'!H70*'Sales Forecast Years 2 and 3'!$C$7)</f>
        <v>0</v>
      </c>
      <c r="I60" s="155">
        <f>'Sales Forecast Year 1'!I70+('Sales Forecast Year 1'!I70*'Sales Forecast Years 2 and 3'!$C$7)</f>
        <v>0</v>
      </c>
      <c r="J60" s="155">
        <f>'Sales Forecast Year 1'!J70+('Sales Forecast Year 1'!J70*'Sales Forecast Years 2 and 3'!$C$7)</f>
        <v>0</v>
      </c>
      <c r="K60" s="155">
        <f>'Sales Forecast Year 1'!K70+('Sales Forecast Year 1'!K70*'Sales Forecast Years 2 and 3'!$C$7)</f>
        <v>0</v>
      </c>
      <c r="L60" s="155">
        <f>'Sales Forecast Year 1'!L70+('Sales Forecast Year 1'!L70*'Sales Forecast Years 2 and 3'!$C$7)</f>
        <v>0</v>
      </c>
      <c r="M60" s="155">
        <f>'Sales Forecast Year 1'!M70+('Sales Forecast Year 1'!M70*'Sales Forecast Years 2 and 3'!$C$7)</f>
        <v>0</v>
      </c>
      <c r="N60" s="155">
        <f>'Sales Forecast Year 1'!N70+('Sales Forecast Year 1'!N70*'Sales Forecast Years 2 and 3'!$C$7)</f>
        <v>0</v>
      </c>
      <c r="O60" s="2">
        <f>SUM(C60:N60)</f>
        <v>0</v>
      </c>
      <c r="P60" s="2"/>
      <c r="Q60" s="12">
        <f>IF(O71=0,0,O60/O71)</f>
        <v>0</v>
      </c>
      <c r="R60" s="155">
        <f>C60+(C60*$C$8)</f>
        <v>0</v>
      </c>
      <c r="S60" s="155">
        <f t="shared" ref="S60:AB60" si="42">D60+(D60*$C$8)</f>
        <v>0</v>
      </c>
      <c r="T60" s="155">
        <f t="shared" si="42"/>
        <v>0</v>
      </c>
      <c r="U60" s="155">
        <f t="shared" si="42"/>
        <v>0</v>
      </c>
      <c r="V60" s="155">
        <f t="shared" si="42"/>
        <v>0</v>
      </c>
      <c r="W60" s="155">
        <f t="shared" si="42"/>
        <v>0</v>
      </c>
      <c r="X60" s="155">
        <f t="shared" si="42"/>
        <v>0</v>
      </c>
      <c r="Y60" s="155">
        <f t="shared" si="42"/>
        <v>0</v>
      </c>
      <c r="Z60" s="155">
        <f t="shared" si="42"/>
        <v>0</v>
      </c>
      <c r="AA60" s="155">
        <f t="shared" si="42"/>
        <v>0</v>
      </c>
      <c r="AB60" s="155">
        <f t="shared" si="42"/>
        <v>0</v>
      </c>
      <c r="AC60" s="155">
        <f>N60+(N60*$C$8)</f>
        <v>0</v>
      </c>
      <c r="AD60" s="2">
        <f>SUM(R60:AC60)</f>
        <v>0</v>
      </c>
      <c r="AE60" s="2"/>
      <c r="AF60" s="12">
        <f>IF(AD71=0,0,AD60/AD71)</f>
        <v>0</v>
      </c>
    </row>
    <row r="61" spans="1:32" x14ac:dyDescent="0.25">
      <c r="A61" s="60" t="str">
        <f>'Sales Forecast Year 1'!B71</f>
        <v>Total Sales</v>
      </c>
      <c r="B61" s="3">
        <f>'Sales Forecast Year 1'!O71</f>
        <v>0</v>
      </c>
      <c r="C61" s="14">
        <f>C60*'Sales Forecast Year 1'!$D$17</f>
        <v>0</v>
      </c>
      <c r="D61" s="14">
        <f>D60*'Sales Forecast Year 1'!$D$17</f>
        <v>0</v>
      </c>
      <c r="E61" s="14">
        <f>E60*'Sales Forecast Year 1'!$D$17</f>
        <v>0</v>
      </c>
      <c r="F61" s="14">
        <f>F60*'Sales Forecast Year 1'!$D$17</f>
        <v>0</v>
      </c>
      <c r="G61" s="14">
        <f>G60*'Sales Forecast Year 1'!$D$17</f>
        <v>0</v>
      </c>
      <c r="H61" s="14">
        <f>H60*'Sales Forecast Year 1'!$D$17</f>
        <v>0</v>
      </c>
      <c r="I61" s="14">
        <f>I60*'Sales Forecast Year 1'!$D$17</f>
        <v>0</v>
      </c>
      <c r="J61" s="14">
        <f>J60*'Sales Forecast Year 1'!$D$17</f>
        <v>0</v>
      </c>
      <c r="K61" s="14">
        <f>K60*'Sales Forecast Year 1'!$D$17</f>
        <v>0</v>
      </c>
      <c r="L61" s="14">
        <f>L60*'Sales Forecast Year 1'!$D$17</f>
        <v>0</v>
      </c>
      <c r="M61" s="14">
        <f>M60*'Sales Forecast Year 1'!$D$17</f>
        <v>0</v>
      </c>
      <c r="N61" s="14">
        <f>N60*'Sales Forecast Year 1'!$D$17</f>
        <v>0</v>
      </c>
      <c r="O61" s="14">
        <f>SUM(C61:N61)</f>
        <v>0</v>
      </c>
      <c r="P61" s="12">
        <f>P62+P63</f>
        <v>0</v>
      </c>
      <c r="Q61" s="12">
        <f>IF(O72=0,0,O61/O72)</f>
        <v>0</v>
      </c>
      <c r="R61" s="14">
        <f>R60*'Sales Forecast Year 1'!$D$17</f>
        <v>0</v>
      </c>
      <c r="S61" s="14">
        <f>S60*'Sales Forecast Year 1'!$D$17</f>
        <v>0</v>
      </c>
      <c r="T61" s="14">
        <f>T60*'Sales Forecast Year 1'!$D$17</f>
        <v>0</v>
      </c>
      <c r="U61" s="14">
        <f>U60*'Sales Forecast Year 1'!$D$17</f>
        <v>0</v>
      </c>
      <c r="V61" s="14">
        <f>V60*'Sales Forecast Year 1'!$D$17</f>
        <v>0</v>
      </c>
      <c r="W61" s="14">
        <f>W60*'Sales Forecast Year 1'!$D$17</f>
        <v>0</v>
      </c>
      <c r="X61" s="14">
        <f>X60*'Sales Forecast Year 1'!$D$17</f>
        <v>0</v>
      </c>
      <c r="Y61" s="14">
        <f>Y60*'Sales Forecast Year 1'!$D$17</f>
        <v>0</v>
      </c>
      <c r="Z61" s="14">
        <f>Z60*'Sales Forecast Year 1'!$D$17</f>
        <v>0</v>
      </c>
      <c r="AA61" s="14">
        <f>AA60*'Sales Forecast Year 1'!$D$17</f>
        <v>0</v>
      </c>
      <c r="AB61" s="14">
        <f>AB60*'Sales Forecast Year 1'!$D$17</f>
        <v>0</v>
      </c>
      <c r="AC61" s="14">
        <f>AC60*'Sales Forecast Year 1'!$D$17</f>
        <v>0</v>
      </c>
      <c r="AD61" s="14">
        <f>SUM(R61:AC61)</f>
        <v>0</v>
      </c>
      <c r="AE61" s="12">
        <f>AE62+AE63</f>
        <v>0</v>
      </c>
      <c r="AF61" s="12">
        <f>IF(AD72=0,0,AD61/AD72)</f>
        <v>0</v>
      </c>
    </row>
    <row r="62" spans="1:32" x14ac:dyDescent="0.25">
      <c r="A62" s="60" t="str">
        <f>'Sales Forecast Year 1'!B72</f>
        <v>Total Cogs</v>
      </c>
      <c r="B62" s="3">
        <f>'Sales Forecast Year 1'!O72</f>
        <v>0</v>
      </c>
      <c r="C62" s="14">
        <f>C60*'Sales Forecast Year 1'!$E$17</f>
        <v>0</v>
      </c>
      <c r="D62" s="14">
        <f>D60*'Sales Forecast Year 1'!$E$17</f>
        <v>0</v>
      </c>
      <c r="E62" s="14">
        <f>E60*'Sales Forecast Year 1'!$E$17</f>
        <v>0</v>
      </c>
      <c r="F62" s="14">
        <f>F60*'Sales Forecast Year 1'!$E$17</f>
        <v>0</v>
      </c>
      <c r="G62" s="14">
        <f>G60*'Sales Forecast Year 1'!$E$17</f>
        <v>0</v>
      </c>
      <c r="H62" s="14">
        <f>H60*'Sales Forecast Year 1'!$E$17</f>
        <v>0</v>
      </c>
      <c r="I62" s="14">
        <f>I60*'Sales Forecast Year 1'!$E$17</f>
        <v>0</v>
      </c>
      <c r="J62" s="14">
        <f>J60*'Sales Forecast Year 1'!$E$17</f>
        <v>0</v>
      </c>
      <c r="K62" s="14">
        <f>K60*'Sales Forecast Year 1'!$E$17</f>
        <v>0</v>
      </c>
      <c r="L62" s="14">
        <f>L60*'Sales Forecast Year 1'!$E$17</f>
        <v>0</v>
      </c>
      <c r="M62" s="14">
        <f>M60*'Sales Forecast Year 1'!$E$17</f>
        <v>0</v>
      </c>
      <c r="N62" s="14">
        <f>N60*'Sales Forecast Year 1'!$E$17</f>
        <v>0</v>
      </c>
      <c r="O62" s="14">
        <f t="shared" ref="O62:O63" si="43">SUM(C62:N62)</f>
        <v>0</v>
      </c>
      <c r="P62" s="12">
        <f>IF(O61=0,0,O62/O61)</f>
        <v>0</v>
      </c>
      <c r="Q62" s="12">
        <f>IF(O73=0,0,O62/O73)</f>
        <v>0</v>
      </c>
      <c r="R62" s="14">
        <f>R60*'Sales Forecast Year 1'!$E$17</f>
        <v>0</v>
      </c>
      <c r="S62" s="14">
        <f>S60*'Sales Forecast Year 1'!$E$17</f>
        <v>0</v>
      </c>
      <c r="T62" s="14">
        <f>T60*'Sales Forecast Year 1'!$E$17</f>
        <v>0</v>
      </c>
      <c r="U62" s="14">
        <f>U60*'Sales Forecast Year 1'!$E$17</f>
        <v>0</v>
      </c>
      <c r="V62" s="14">
        <f>V60*'Sales Forecast Year 1'!$E$17</f>
        <v>0</v>
      </c>
      <c r="W62" s="14">
        <f>W60*'Sales Forecast Year 1'!$E$17</f>
        <v>0</v>
      </c>
      <c r="X62" s="14">
        <f>X60*'Sales Forecast Year 1'!$E$17</f>
        <v>0</v>
      </c>
      <c r="Y62" s="14">
        <f>Y60*'Sales Forecast Year 1'!$E$17</f>
        <v>0</v>
      </c>
      <c r="Z62" s="14">
        <f>Z60*'Sales Forecast Year 1'!$E$17</f>
        <v>0</v>
      </c>
      <c r="AA62" s="14">
        <f>AA60*'Sales Forecast Year 1'!$E$17</f>
        <v>0</v>
      </c>
      <c r="AB62" s="14">
        <f>AB60*'Sales Forecast Year 1'!$E$17</f>
        <v>0</v>
      </c>
      <c r="AC62" s="14">
        <f>AC60*'Sales Forecast Year 1'!$E$17</f>
        <v>0</v>
      </c>
      <c r="AD62" s="14">
        <f t="shared" ref="AD62:AD63" si="44">SUM(R62:AC62)</f>
        <v>0</v>
      </c>
      <c r="AE62" s="12">
        <f>IF(AD61=0,0,AD62/AD61)</f>
        <v>0</v>
      </c>
      <c r="AF62" s="12">
        <f>IF(AD73=0,0,AD62/AD73)</f>
        <v>0</v>
      </c>
    </row>
    <row r="63" spans="1:32" x14ac:dyDescent="0.25">
      <c r="A63" s="61" t="str">
        <f>'Sales Forecast Year 1'!B73</f>
        <v>Total Margin</v>
      </c>
      <c r="B63" s="57">
        <f>'Sales Forecast Year 1'!O73</f>
        <v>0</v>
      </c>
      <c r="C63" s="52">
        <f>C61-C62</f>
        <v>0</v>
      </c>
      <c r="D63" s="52">
        <f t="shared" ref="D63:N63" si="45">D61-D62</f>
        <v>0</v>
      </c>
      <c r="E63" s="52">
        <f t="shared" si="45"/>
        <v>0</v>
      </c>
      <c r="F63" s="52">
        <f t="shared" si="45"/>
        <v>0</v>
      </c>
      <c r="G63" s="52">
        <f t="shared" si="45"/>
        <v>0</v>
      </c>
      <c r="H63" s="52">
        <f t="shared" si="45"/>
        <v>0</v>
      </c>
      <c r="I63" s="52">
        <f t="shared" si="45"/>
        <v>0</v>
      </c>
      <c r="J63" s="52">
        <f t="shared" si="45"/>
        <v>0</v>
      </c>
      <c r="K63" s="52">
        <f t="shared" si="45"/>
        <v>0</v>
      </c>
      <c r="L63" s="52">
        <f t="shared" si="45"/>
        <v>0</v>
      </c>
      <c r="M63" s="52">
        <f t="shared" si="45"/>
        <v>0</v>
      </c>
      <c r="N63" s="52">
        <f t="shared" si="45"/>
        <v>0</v>
      </c>
      <c r="O63" s="52">
        <f t="shared" si="43"/>
        <v>0</v>
      </c>
      <c r="P63" s="58">
        <f>IF(O61=0,0,O63/O61)</f>
        <v>0</v>
      </c>
      <c r="Q63" s="12">
        <f>IF(O74=0,0,O63/O74)</f>
        <v>0</v>
      </c>
      <c r="R63" s="52">
        <f>R61-R62</f>
        <v>0</v>
      </c>
      <c r="S63" s="52">
        <f t="shared" ref="S63:AC63" si="46">S61-S62</f>
        <v>0</v>
      </c>
      <c r="T63" s="52">
        <f t="shared" si="46"/>
        <v>0</v>
      </c>
      <c r="U63" s="52">
        <f t="shared" si="46"/>
        <v>0</v>
      </c>
      <c r="V63" s="52">
        <f t="shared" si="46"/>
        <v>0</v>
      </c>
      <c r="W63" s="52">
        <f t="shared" si="46"/>
        <v>0</v>
      </c>
      <c r="X63" s="52">
        <f t="shared" si="46"/>
        <v>0</v>
      </c>
      <c r="Y63" s="52">
        <f t="shared" si="46"/>
        <v>0</v>
      </c>
      <c r="Z63" s="52">
        <f t="shared" si="46"/>
        <v>0</v>
      </c>
      <c r="AA63" s="52">
        <f t="shared" si="46"/>
        <v>0</v>
      </c>
      <c r="AB63" s="52">
        <f t="shared" si="46"/>
        <v>0</v>
      </c>
      <c r="AC63" s="52">
        <f t="shared" si="46"/>
        <v>0</v>
      </c>
      <c r="AD63" s="52">
        <f t="shared" si="44"/>
        <v>0</v>
      </c>
      <c r="AE63" s="58">
        <f>IF(AD61=0,0,AD63/AD61)</f>
        <v>0</v>
      </c>
      <c r="AF63" s="12">
        <f>IF(AD74=0,0,AD63/AD74)</f>
        <v>0</v>
      </c>
    </row>
    <row r="64" spans="1:32" x14ac:dyDescent="0.25">
      <c r="A64" s="63"/>
      <c r="B64" s="55"/>
      <c r="C64" s="55"/>
      <c r="D64" s="55"/>
      <c r="E64" s="55"/>
      <c r="F64" s="55"/>
      <c r="G64" s="55"/>
      <c r="H64" s="55"/>
      <c r="I64" s="55"/>
      <c r="J64" s="55"/>
      <c r="K64" s="55"/>
      <c r="L64" s="55"/>
      <c r="M64" s="55"/>
      <c r="N64" s="55"/>
      <c r="O64" s="55"/>
      <c r="P64" s="55"/>
      <c r="Q64" s="68"/>
      <c r="R64" s="55"/>
      <c r="S64" s="55"/>
      <c r="T64" s="55"/>
      <c r="U64" s="55"/>
      <c r="V64" s="55"/>
      <c r="W64" s="55"/>
      <c r="X64" s="55"/>
      <c r="Y64" s="55"/>
      <c r="Z64" s="55"/>
      <c r="AA64" s="55"/>
      <c r="AB64" s="55"/>
      <c r="AC64" s="55"/>
      <c r="AD64" s="55"/>
      <c r="AE64" s="55"/>
      <c r="AF64" s="70"/>
    </row>
    <row r="65" spans="1:32" x14ac:dyDescent="0.25">
      <c r="A65" s="62" t="str">
        <f>'Sales Forecast Year 1'!B75</f>
        <v>Product 10</v>
      </c>
      <c r="B65" s="4"/>
      <c r="C65" s="4"/>
      <c r="D65" s="4"/>
      <c r="E65" s="4"/>
      <c r="F65" s="4"/>
      <c r="G65" s="4"/>
      <c r="H65" s="4"/>
      <c r="I65" s="4"/>
      <c r="J65" s="4"/>
      <c r="K65" s="4"/>
      <c r="L65" s="4"/>
      <c r="M65" s="4"/>
      <c r="N65" s="4"/>
      <c r="O65" s="4"/>
      <c r="P65" s="4"/>
      <c r="Q65" s="69"/>
      <c r="R65" s="4"/>
      <c r="S65" s="4"/>
      <c r="T65" s="4"/>
      <c r="U65" s="4"/>
      <c r="V65" s="4"/>
      <c r="W65" s="4"/>
      <c r="X65" s="4"/>
      <c r="Y65" s="4"/>
      <c r="Z65" s="4"/>
      <c r="AA65" s="4"/>
      <c r="AB65" s="4"/>
      <c r="AC65" s="4"/>
      <c r="AD65" s="4"/>
      <c r="AE65" s="4"/>
      <c r="AF65" s="69"/>
    </row>
    <row r="66" spans="1:32" x14ac:dyDescent="0.25">
      <c r="A66" s="60" t="str">
        <f>'Sales Forecast Year 1'!B76</f>
        <v>Units Sold</v>
      </c>
      <c r="B66" s="2">
        <f>'Sales Forecast Year 1'!O76</f>
        <v>0</v>
      </c>
      <c r="C66" s="155">
        <f>'Sales Forecast Year 1'!C76+('Sales Forecast Year 1'!C76*'Sales Forecast Years 2 and 3'!$C$7)</f>
        <v>0</v>
      </c>
      <c r="D66" s="155">
        <f>'Sales Forecast Year 1'!D76+('Sales Forecast Year 1'!D76*'Sales Forecast Years 2 and 3'!$C$7)</f>
        <v>0</v>
      </c>
      <c r="E66" s="155">
        <f>'Sales Forecast Year 1'!E76+('Sales Forecast Year 1'!E76*'Sales Forecast Years 2 and 3'!$C$7)</f>
        <v>0</v>
      </c>
      <c r="F66" s="155">
        <f>'Sales Forecast Year 1'!F76+('Sales Forecast Year 1'!F76*'Sales Forecast Years 2 and 3'!$C$7)</f>
        <v>0</v>
      </c>
      <c r="G66" s="155">
        <f>'Sales Forecast Year 1'!G76+('Sales Forecast Year 1'!G76*'Sales Forecast Years 2 and 3'!$C$7)</f>
        <v>0</v>
      </c>
      <c r="H66" s="155">
        <f>'Sales Forecast Year 1'!H76+('Sales Forecast Year 1'!H76*'Sales Forecast Years 2 and 3'!$C$7)</f>
        <v>0</v>
      </c>
      <c r="I66" s="155">
        <f>'Sales Forecast Year 1'!I76+('Sales Forecast Year 1'!I76*'Sales Forecast Years 2 and 3'!$C$7)</f>
        <v>0</v>
      </c>
      <c r="J66" s="155">
        <f>'Sales Forecast Year 1'!J76+('Sales Forecast Year 1'!J76*'Sales Forecast Years 2 and 3'!$C$7)</f>
        <v>0</v>
      </c>
      <c r="K66" s="155">
        <f>'Sales Forecast Year 1'!K76+('Sales Forecast Year 1'!K76*'Sales Forecast Years 2 and 3'!$C$7)</f>
        <v>0</v>
      </c>
      <c r="L66" s="155">
        <f>'Sales Forecast Year 1'!L76+('Sales Forecast Year 1'!L76*'Sales Forecast Years 2 and 3'!$C$7)</f>
        <v>0</v>
      </c>
      <c r="M66" s="155">
        <f>'Sales Forecast Year 1'!M76+('Sales Forecast Year 1'!M76*'Sales Forecast Years 2 and 3'!$C$7)</f>
        <v>0</v>
      </c>
      <c r="N66" s="155">
        <f>'Sales Forecast Year 1'!N76+('Sales Forecast Year 1'!N76*'Sales Forecast Years 2 and 3'!$C$7)</f>
        <v>0</v>
      </c>
      <c r="O66" s="2">
        <f>SUM(C66:N66)</f>
        <v>0</v>
      </c>
      <c r="P66" s="2"/>
      <c r="Q66" s="12">
        <f>IF(O71=0,0,O66/O71)</f>
        <v>0</v>
      </c>
      <c r="R66" s="155">
        <f>C66+(C66*$C$8)</f>
        <v>0</v>
      </c>
      <c r="S66" s="155">
        <f t="shared" ref="S66:AC66" si="47">D66+(D66*$C$8)</f>
        <v>0</v>
      </c>
      <c r="T66" s="155">
        <f t="shared" si="47"/>
        <v>0</v>
      </c>
      <c r="U66" s="155">
        <f t="shared" si="47"/>
        <v>0</v>
      </c>
      <c r="V66" s="155">
        <f t="shared" si="47"/>
        <v>0</v>
      </c>
      <c r="W66" s="155">
        <f t="shared" si="47"/>
        <v>0</v>
      </c>
      <c r="X66" s="155">
        <f t="shared" si="47"/>
        <v>0</v>
      </c>
      <c r="Y66" s="155">
        <f t="shared" si="47"/>
        <v>0</v>
      </c>
      <c r="Z66" s="155">
        <f t="shared" si="47"/>
        <v>0</v>
      </c>
      <c r="AA66" s="155">
        <f t="shared" si="47"/>
        <v>0</v>
      </c>
      <c r="AB66" s="155">
        <f t="shared" si="47"/>
        <v>0</v>
      </c>
      <c r="AC66" s="155">
        <f t="shared" si="47"/>
        <v>0</v>
      </c>
      <c r="AD66" s="2">
        <f>SUM(R66:AC66)</f>
        <v>0</v>
      </c>
      <c r="AE66" s="2"/>
      <c r="AF66" s="12">
        <f>IF(AD71=0,0,AD66/AD71)</f>
        <v>0</v>
      </c>
    </row>
    <row r="67" spans="1:32" x14ac:dyDescent="0.25">
      <c r="A67" s="60" t="str">
        <f>'Sales Forecast Year 1'!B77</f>
        <v>Total Sales</v>
      </c>
      <c r="B67" s="3">
        <f>'Sales Forecast Year 1'!O77</f>
        <v>0</v>
      </c>
      <c r="C67" s="14">
        <f>C66*'Sales Forecast Year 1'!$D$18</f>
        <v>0</v>
      </c>
      <c r="D67" s="14">
        <f>D66*'Sales Forecast Year 1'!$D$18</f>
        <v>0</v>
      </c>
      <c r="E67" s="14">
        <f>E66*'Sales Forecast Year 1'!$D$18</f>
        <v>0</v>
      </c>
      <c r="F67" s="14">
        <f>F66*'Sales Forecast Year 1'!$D$18</f>
        <v>0</v>
      </c>
      <c r="G67" s="14">
        <f>G66*'Sales Forecast Year 1'!$D$18</f>
        <v>0</v>
      </c>
      <c r="H67" s="14">
        <f>H66*'Sales Forecast Year 1'!$D$18</f>
        <v>0</v>
      </c>
      <c r="I67" s="14">
        <f>I66*'Sales Forecast Year 1'!$D$18</f>
        <v>0</v>
      </c>
      <c r="J67" s="14">
        <f>J66*'Sales Forecast Year 1'!$D$18</f>
        <v>0</v>
      </c>
      <c r="K67" s="14">
        <f>K66*'Sales Forecast Year 1'!$D$18</f>
        <v>0</v>
      </c>
      <c r="L67" s="14">
        <f>L66*'Sales Forecast Year 1'!$D$18</f>
        <v>0</v>
      </c>
      <c r="M67" s="14">
        <f>M66*'Sales Forecast Year 1'!$D$18</f>
        <v>0</v>
      </c>
      <c r="N67" s="14">
        <f>N66*'Sales Forecast Year 1'!$D$18</f>
        <v>0</v>
      </c>
      <c r="O67" s="14">
        <f>SUM(C67:N67)</f>
        <v>0</v>
      </c>
      <c r="P67" s="12">
        <f>P68+P69</f>
        <v>0</v>
      </c>
      <c r="Q67" s="12">
        <f>IF(O72=0,0,O67/O72)</f>
        <v>0</v>
      </c>
      <c r="R67" s="14">
        <f>R66*'Sales Forecast Year 1'!$D$18</f>
        <v>0</v>
      </c>
      <c r="S67" s="14">
        <f>S66*'Sales Forecast Year 1'!$D$18</f>
        <v>0</v>
      </c>
      <c r="T67" s="14">
        <f>T66*'Sales Forecast Year 1'!$D$18</f>
        <v>0</v>
      </c>
      <c r="U67" s="14">
        <f>U66*'Sales Forecast Year 1'!$D$18</f>
        <v>0</v>
      </c>
      <c r="V67" s="14">
        <f>V66*'Sales Forecast Year 1'!$D$18</f>
        <v>0</v>
      </c>
      <c r="W67" s="14">
        <f>W66*'Sales Forecast Year 1'!$D$18</f>
        <v>0</v>
      </c>
      <c r="X67" s="14">
        <f>X66*'Sales Forecast Year 1'!$D$18</f>
        <v>0</v>
      </c>
      <c r="Y67" s="14">
        <f>Y66*'Sales Forecast Year 1'!$D$18</f>
        <v>0</v>
      </c>
      <c r="Z67" s="14">
        <f>Z66*'Sales Forecast Year 1'!$D$18</f>
        <v>0</v>
      </c>
      <c r="AA67" s="14">
        <f>AA66*'Sales Forecast Year 1'!$D$18</f>
        <v>0</v>
      </c>
      <c r="AB67" s="14">
        <f>AB66*'Sales Forecast Year 1'!$D$18</f>
        <v>0</v>
      </c>
      <c r="AC67" s="14">
        <f>AC66*'Sales Forecast Year 1'!$D$18</f>
        <v>0</v>
      </c>
      <c r="AD67" s="14">
        <f>SUM(R67:AC67)</f>
        <v>0</v>
      </c>
      <c r="AE67" s="12">
        <f>AE68+AE69</f>
        <v>0</v>
      </c>
      <c r="AF67" s="12">
        <f>IF(AD72=0,0,AD67/AD72)</f>
        <v>0</v>
      </c>
    </row>
    <row r="68" spans="1:32" x14ac:dyDescent="0.25">
      <c r="A68" s="60" t="str">
        <f>'Sales Forecast Year 1'!B78</f>
        <v>Total Cogs</v>
      </c>
      <c r="B68" s="3">
        <f>'Sales Forecast Year 1'!O78</f>
        <v>0</v>
      </c>
      <c r="C68" s="14">
        <f>C66*'Sales Forecast Year 1'!$E$18</f>
        <v>0</v>
      </c>
      <c r="D68" s="14">
        <f>D66*'Sales Forecast Year 1'!$E$18</f>
        <v>0</v>
      </c>
      <c r="E68" s="14">
        <f>E66*'Sales Forecast Year 1'!$E$18</f>
        <v>0</v>
      </c>
      <c r="F68" s="14">
        <f>F66*'Sales Forecast Year 1'!$E$18</f>
        <v>0</v>
      </c>
      <c r="G68" s="14">
        <f>G66*'Sales Forecast Year 1'!$E$18</f>
        <v>0</v>
      </c>
      <c r="H68" s="14">
        <f>H66*'Sales Forecast Year 1'!$E$18</f>
        <v>0</v>
      </c>
      <c r="I68" s="14">
        <f>I66*'Sales Forecast Year 1'!$E$18</f>
        <v>0</v>
      </c>
      <c r="J68" s="14">
        <f>J66*'Sales Forecast Year 1'!$E$18</f>
        <v>0</v>
      </c>
      <c r="K68" s="14">
        <f>K66*'Sales Forecast Year 1'!$E$18</f>
        <v>0</v>
      </c>
      <c r="L68" s="14">
        <f>L66*'Sales Forecast Year 1'!$E$18</f>
        <v>0</v>
      </c>
      <c r="M68" s="14">
        <f>M66*'Sales Forecast Year 1'!$E$18</f>
        <v>0</v>
      </c>
      <c r="N68" s="14">
        <f>N66*'Sales Forecast Year 1'!$E$18</f>
        <v>0</v>
      </c>
      <c r="O68" s="14">
        <f t="shared" ref="O68:O69" si="48">SUM(C68:N68)</f>
        <v>0</v>
      </c>
      <c r="P68" s="12">
        <f>IF(O67=0,0,O68/O67)</f>
        <v>0</v>
      </c>
      <c r="Q68" s="12">
        <f>IF(O73=0,0,O68/O73)</f>
        <v>0</v>
      </c>
      <c r="R68" s="14">
        <f>R66*'Sales Forecast Year 1'!$E$18</f>
        <v>0</v>
      </c>
      <c r="S68" s="14">
        <f>S66*'Sales Forecast Year 1'!$E$18</f>
        <v>0</v>
      </c>
      <c r="T68" s="14">
        <f>T66*'Sales Forecast Year 1'!$E$18</f>
        <v>0</v>
      </c>
      <c r="U68" s="14">
        <f>U66*'Sales Forecast Year 1'!$E$18</f>
        <v>0</v>
      </c>
      <c r="V68" s="14">
        <f>V66*'Sales Forecast Year 1'!$E$18</f>
        <v>0</v>
      </c>
      <c r="W68" s="14">
        <f>W66*'Sales Forecast Year 1'!$E$18</f>
        <v>0</v>
      </c>
      <c r="X68" s="14">
        <f>X66*'Sales Forecast Year 1'!$E$18</f>
        <v>0</v>
      </c>
      <c r="Y68" s="14">
        <f>Y66*'Sales Forecast Year 1'!$E$18</f>
        <v>0</v>
      </c>
      <c r="Z68" s="14">
        <f>Z66*'Sales Forecast Year 1'!$E$18</f>
        <v>0</v>
      </c>
      <c r="AA68" s="14">
        <f>AA66*'Sales Forecast Year 1'!$E$18</f>
        <v>0</v>
      </c>
      <c r="AB68" s="14">
        <f>AB66*'Sales Forecast Year 1'!$E$18</f>
        <v>0</v>
      </c>
      <c r="AC68" s="14">
        <f>AC66*'Sales Forecast Year 1'!$E$18</f>
        <v>0</v>
      </c>
      <c r="AD68" s="14">
        <f>SUM(R68:AC68)</f>
        <v>0</v>
      </c>
      <c r="AE68" s="12">
        <f>IF(AD67=0,0,AD68/AD67)</f>
        <v>0</v>
      </c>
      <c r="AF68" s="12">
        <f>IF(AD73=0,0,AD68/AD73)</f>
        <v>0</v>
      </c>
    </row>
    <row r="69" spans="1:32" x14ac:dyDescent="0.25">
      <c r="A69" s="61" t="str">
        <f>'Sales Forecast Year 1'!B79</f>
        <v>Total Margin</v>
      </c>
      <c r="B69" s="57">
        <f>'Sales Forecast Year 1'!O79</f>
        <v>0</v>
      </c>
      <c r="C69" s="52">
        <f>C67-C68</f>
        <v>0</v>
      </c>
      <c r="D69" s="52">
        <f t="shared" ref="D69:N69" si="49">D67-D68</f>
        <v>0</v>
      </c>
      <c r="E69" s="52">
        <f t="shared" si="49"/>
        <v>0</v>
      </c>
      <c r="F69" s="52">
        <f t="shared" si="49"/>
        <v>0</v>
      </c>
      <c r="G69" s="52">
        <f t="shared" si="49"/>
        <v>0</v>
      </c>
      <c r="H69" s="52">
        <f t="shared" si="49"/>
        <v>0</v>
      </c>
      <c r="I69" s="52">
        <f t="shared" si="49"/>
        <v>0</v>
      </c>
      <c r="J69" s="52">
        <f t="shared" si="49"/>
        <v>0</v>
      </c>
      <c r="K69" s="52">
        <f t="shared" si="49"/>
        <v>0</v>
      </c>
      <c r="L69" s="52">
        <f t="shared" si="49"/>
        <v>0</v>
      </c>
      <c r="M69" s="52">
        <f t="shared" si="49"/>
        <v>0</v>
      </c>
      <c r="N69" s="52">
        <f t="shared" si="49"/>
        <v>0</v>
      </c>
      <c r="O69" s="52">
        <f t="shared" si="48"/>
        <v>0</v>
      </c>
      <c r="P69" s="58">
        <f>IF(O67=0,0,O69/O67)</f>
        <v>0</v>
      </c>
      <c r="Q69" s="12">
        <f>IF(O74=0,0,O69/O74)</f>
        <v>0</v>
      </c>
      <c r="R69" s="52">
        <f>R67-R68</f>
        <v>0</v>
      </c>
      <c r="S69" s="52">
        <f t="shared" ref="S69:AD69" si="50">S67-S68</f>
        <v>0</v>
      </c>
      <c r="T69" s="52">
        <f t="shared" si="50"/>
        <v>0</v>
      </c>
      <c r="U69" s="52">
        <f t="shared" si="50"/>
        <v>0</v>
      </c>
      <c r="V69" s="52">
        <f t="shared" si="50"/>
        <v>0</v>
      </c>
      <c r="W69" s="52">
        <f t="shared" si="50"/>
        <v>0</v>
      </c>
      <c r="X69" s="52">
        <f t="shared" si="50"/>
        <v>0</v>
      </c>
      <c r="Y69" s="52">
        <f t="shared" si="50"/>
        <v>0</v>
      </c>
      <c r="Z69" s="52">
        <f t="shared" si="50"/>
        <v>0</v>
      </c>
      <c r="AA69" s="52">
        <f t="shared" si="50"/>
        <v>0</v>
      </c>
      <c r="AB69" s="52">
        <f t="shared" si="50"/>
        <v>0</v>
      </c>
      <c r="AC69" s="52">
        <f t="shared" si="50"/>
        <v>0</v>
      </c>
      <c r="AD69" s="52">
        <f t="shared" si="50"/>
        <v>0</v>
      </c>
      <c r="AE69" s="58">
        <f>IF(AD67=0,0,AD69/AD67)</f>
        <v>0</v>
      </c>
      <c r="AF69" s="12">
        <f>IF(AD74=0,0,AD69/AD74)</f>
        <v>0</v>
      </c>
    </row>
    <row r="71" spans="1:32" x14ac:dyDescent="0.25">
      <c r="A71" s="64" t="s">
        <v>100</v>
      </c>
      <c r="B71" s="65">
        <f>B66+B60+B54+B48+B42+B36+B30+B24+B18+B12</f>
        <v>0</v>
      </c>
      <c r="C71" s="65">
        <f t="shared" ref="C71:O71" si="51">C66+C60+C54+C48+C42+C36+C30+C24+C18+C12</f>
        <v>0</v>
      </c>
      <c r="D71" s="65">
        <f t="shared" si="51"/>
        <v>0</v>
      </c>
      <c r="E71" s="65">
        <f t="shared" si="51"/>
        <v>0</v>
      </c>
      <c r="F71" s="65">
        <f t="shared" si="51"/>
        <v>0</v>
      </c>
      <c r="G71" s="65">
        <f t="shared" si="51"/>
        <v>0</v>
      </c>
      <c r="H71" s="65">
        <f t="shared" si="51"/>
        <v>0</v>
      </c>
      <c r="I71" s="65">
        <f t="shared" si="51"/>
        <v>0</v>
      </c>
      <c r="J71" s="65">
        <f t="shared" si="51"/>
        <v>0</v>
      </c>
      <c r="K71" s="65">
        <f t="shared" si="51"/>
        <v>0</v>
      </c>
      <c r="L71" s="65">
        <f t="shared" si="51"/>
        <v>0</v>
      </c>
      <c r="M71" s="65">
        <f t="shared" si="51"/>
        <v>0</v>
      </c>
      <c r="N71" s="65">
        <f t="shared" si="51"/>
        <v>0</v>
      </c>
      <c r="O71" s="65">
        <f t="shared" si="51"/>
        <v>0</v>
      </c>
      <c r="P71" s="65"/>
      <c r="Q71" s="65"/>
      <c r="R71" s="65">
        <f>R66+R60+R54+R48+R42+R36+R30+R24+R18+R12</f>
        <v>0</v>
      </c>
      <c r="S71" s="65">
        <f t="shared" ref="S71:AD71" si="52">S66+S60+S54+S48+S42+S36+S30+S24+S18+S12</f>
        <v>0</v>
      </c>
      <c r="T71" s="65">
        <f t="shared" si="52"/>
        <v>0</v>
      </c>
      <c r="U71" s="65">
        <f t="shared" si="52"/>
        <v>0</v>
      </c>
      <c r="V71" s="65">
        <f t="shared" si="52"/>
        <v>0</v>
      </c>
      <c r="W71" s="65">
        <f t="shared" si="52"/>
        <v>0</v>
      </c>
      <c r="X71" s="65">
        <f t="shared" si="52"/>
        <v>0</v>
      </c>
      <c r="Y71" s="65">
        <f t="shared" si="52"/>
        <v>0</v>
      </c>
      <c r="Z71" s="65">
        <f t="shared" si="52"/>
        <v>0</v>
      </c>
      <c r="AA71" s="65">
        <f t="shared" si="52"/>
        <v>0</v>
      </c>
      <c r="AB71" s="65">
        <f t="shared" si="52"/>
        <v>0</v>
      </c>
      <c r="AC71" s="65">
        <f t="shared" si="52"/>
        <v>0</v>
      </c>
      <c r="AD71" s="65">
        <f t="shared" si="52"/>
        <v>0</v>
      </c>
    </row>
    <row r="72" spans="1:32" x14ac:dyDescent="0.25">
      <c r="A72" s="64" t="s">
        <v>96</v>
      </c>
      <c r="B72" s="66">
        <f>B67+B61+B55+B49+B43+B37+B31+B25+B19+B13</f>
        <v>0</v>
      </c>
      <c r="C72" s="66">
        <f t="shared" ref="C72:O72" si="53">C67+C61+C55+C49+C43+C37+C31+C25+C19+C13</f>
        <v>0</v>
      </c>
      <c r="D72" s="66">
        <f t="shared" si="53"/>
        <v>0</v>
      </c>
      <c r="E72" s="66">
        <f t="shared" si="53"/>
        <v>0</v>
      </c>
      <c r="F72" s="66">
        <f t="shared" si="53"/>
        <v>0</v>
      </c>
      <c r="G72" s="66">
        <f t="shared" si="53"/>
        <v>0</v>
      </c>
      <c r="H72" s="66">
        <f t="shared" si="53"/>
        <v>0</v>
      </c>
      <c r="I72" s="66">
        <f t="shared" si="53"/>
        <v>0</v>
      </c>
      <c r="J72" s="66">
        <f t="shared" si="53"/>
        <v>0</v>
      </c>
      <c r="K72" s="66">
        <f t="shared" si="53"/>
        <v>0</v>
      </c>
      <c r="L72" s="66">
        <f t="shared" si="53"/>
        <v>0</v>
      </c>
      <c r="M72" s="66">
        <f t="shared" si="53"/>
        <v>0</v>
      </c>
      <c r="N72" s="66">
        <f t="shared" si="53"/>
        <v>0</v>
      </c>
      <c r="O72" s="66">
        <f t="shared" si="53"/>
        <v>0</v>
      </c>
      <c r="P72" s="66"/>
      <c r="Q72" s="66"/>
      <c r="R72" s="66">
        <f>R67+R61+R55+R49+R43+R37+R31+R25+R19+R13</f>
        <v>0</v>
      </c>
      <c r="S72" s="66">
        <f t="shared" ref="S72:AD72" si="54">S67+S61+S55+S49+S43+S37+S31+S25+S19+S13</f>
        <v>0</v>
      </c>
      <c r="T72" s="66">
        <f t="shared" si="54"/>
        <v>0</v>
      </c>
      <c r="U72" s="66">
        <f t="shared" si="54"/>
        <v>0</v>
      </c>
      <c r="V72" s="66">
        <f t="shared" si="54"/>
        <v>0</v>
      </c>
      <c r="W72" s="66">
        <f t="shared" si="54"/>
        <v>0</v>
      </c>
      <c r="X72" s="66">
        <f t="shared" si="54"/>
        <v>0</v>
      </c>
      <c r="Y72" s="66">
        <f t="shared" si="54"/>
        <v>0</v>
      </c>
      <c r="Z72" s="66">
        <f t="shared" si="54"/>
        <v>0</v>
      </c>
      <c r="AA72" s="66">
        <f t="shared" si="54"/>
        <v>0</v>
      </c>
      <c r="AB72" s="66">
        <f t="shared" si="54"/>
        <v>0</v>
      </c>
      <c r="AC72" s="66">
        <f t="shared" si="54"/>
        <v>0</v>
      </c>
      <c r="AD72" s="66">
        <f t="shared" si="54"/>
        <v>0</v>
      </c>
    </row>
    <row r="73" spans="1:32" x14ac:dyDescent="0.25">
      <c r="A73" s="64" t="s">
        <v>101</v>
      </c>
      <c r="B73" s="66">
        <f>B68+B62+B56+B50+B44+B38+B32+B26+B20+B14</f>
        <v>0</v>
      </c>
      <c r="C73" s="66">
        <f t="shared" ref="C73:O73" si="55">C68+C62+C56+C50+C44+C38+C32+C26+C20+C14</f>
        <v>0</v>
      </c>
      <c r="D73" s="66">
        <f t="shared" si="55"/>
        <v>0</v>
      </c>
      <c r="E73" s="66">
        <f t="shared" si="55"/>
        <v>0</v>
      </c>
      <c r="F73" s="66">
        <f t="shared" si="55"/>
        <v>0</v>
      </c>
      <c r="G73" s="66">
        <f t="shared" si="55"/>
        <v>0</v>
      </c>
      <c r="H73" s="66">
        <f t="shared" si="55"/>
        <v>0</v>
      </c>
      <c r="I73" s="66">
        <f t="shared" si="55"/>
        <v>0</v>
      </c>
      <c r="J73" s="66">
        <f t="shared" si="55"/>
        <v>0</v>
      </c>
      <c r="K73" s="66">
        <f t="shared" si="55"/>
        <v>0</v>
      </c>
      <c r="L73" s="66">
        <f t="shared" si="55"/>
        <v>0</v>
      </c>
      <c r="M73" s="66">
        <f t="shared" si="55"/>
        <v>0</v>
      </c>
      <c r="N73" s="66">
        <f t="shared" si="55"/>
        <v>0</v>
      </c>
      <c r="O73" s="66">
        <f t="shared" si="55"/>
        <v>0</v>
      </c>
      <c r="P73" s="66"/>
      <c r="Q73" s="66"/>
      <c r="R73" s="66">
        <f>R68+R62+R56+R50+R44+R38+R32+R26+R20+R14</f>
        <v>0</v>
      </c>
      <c r="S73" s="66">
        <f t="shared" ref="S73:AD73" si="56">S68+S62+S56+S50+S44+S38+S32+S26+S20+S14</f>
        <v>0</v>
      </c>
      <c r="T73" s="66">
        <f t="shared" si="56"/>
        <v>0</v>
      </c>
      <c r="U73" s="66">
        <f t="shared" si="56"/>
        <v>0</v>
      </c>
      <c r="V73" s="66">
        <f t="shared" si="56"/>
        <v>0</v>
      </c>
      <c r="W73" s="66">
        <f t="shared" si="56"/>
        <v>0</v>
      </c>
      <c r="X73" s="66">
        <f t="shared" si="56"/>
        <v>0</v>
      </c>
      <c r="Y73" s="66">
        <f t="shared" si="56"/>
        <v>0</v>
      </c>
      <c r="Z73" s="66">
        <f t="shared" si="56"/>
        <v>0</v>
      </c>
      <c r="AA73" s="66">
        <f t="shared" si="56"/>
        <v>0</v>
      </c>
      <c r="AB73" s="66">
        <f t="shared" si="56"/>
        <v>0</v>
      </c>
      <c r="AC73" s="66">
        <f t="shared" si="56"/>
        <v>0</v>
      </c>
      <c r="AD73" s="66">
        <f t="shared" si="56"/>
        <v>0</v>
      </c>
    </row>
    <row r="74" spans="1:32" x14ac:dyDescent="0.25">
      <c r="A74" s="64" t="s">
        <v>98</v>
      </c>
      <c r="B74" s="66">
        <f>B69+B63+B57+B51+B45+B39+B33+B27+B21+B15</f>
        <v>0</v>
      </c>
      <c r="C74" s="66">
        <f t="shared" ref="C74:O74" si="57">C69+C63+C57+C51+C45+C39+C33+C27+C21+C15</f>
        <v>0</v>
      </c>
      <c r="D74" s="66">
        <f t="shared" si="57"/>
        <v>0</v>
      </c>
      <c r="E74" s="66">
        <f t="shared" si="57"/>
        <v>0</v>
      </c>
      <c r="F74" s="66">
        <f t="shared" si="57"/>
        <v>0</v>
      </c>
      <c r="G74" s="66">
        <f t="shared" si="57"/>
        <v>0</v>
      </c>
      <c r="H74" s="66">
        <f t="shared" si="57"/>
        <v>0</v>
      </c>
      <c r="I74" s="66">
        <f t="shared" si="57"/>
        <v>0</v>
      </c>
      <c r="J74" s="66">
        <f t="shared" si="57"/>
        <v>0</v>
      </c>
      <c r="K74" s="66">
        <f t="shared" si="57"/>
        <v>0</v>
      </c>
      <c r="L74" s="66">
        <f t="shared" si="57"/>
        <v>0</v>
      </c>
      <c r="M74" s="66">
        <f t="shared" si="57"/>
        <v>0</v>
      </c>
      <c r="N74" s="66">
        <f t="shared" si="57"/>
        <v>0</v>
      </c>
      <c r="O74" s="66">
        <f t="shared" si="57"/>
        <v>0</v>
      </c>
      <c r="P74" s="66"/>
      <c r="Q74" s="66"/>
      <c r="R74" s="66">
        <f>R69+R63+R57+R51+R45+R39+R33+R27+R21+R15</f>
        <v>0</v>
      </c>
      <c r="S74" s="66">
        <f t="shared" ref="S74:AD74" si="58">S69+S63+S57+S51+S45+S39+S33+S27+S21+S15</f>
        <v>0</v>
      </c>
      <c r="T74" s="66">
        <f t="shared" si="58"/>
        <v>0</v>
      </c>
      <c r="U74" s="66">
        <f t="shared" si="58"/>
        <v>0</v>
      </c>
      <c r="V74" s="66">
        <f t="shared" si="58"/>
        <v>0</v>
      </c>
      <c r="W74" s="66">
        <f t="shared" si="58"/>
        <v>0</v>
      </c>
      <c r="X74" s="66">
        <f t="shared" si="58"/>
        <v>0</v>
      </c>
      <c r="Y74" s="66">
        <f t="shared" si="58"/>
        <v>0</v>
      </c>
      <c r="Z74" s="66">
        <f t="shared" si="58"/>
        <v>0</v>
      </c>
      <c r="AA74" s="66">
        <f t="shared" si="58"/>
        <v>0</v>
      </c>
      <c r="AB74" s="66">
        <f t="shared" si="58"/>
        <v>0</v>
      </c>
      <c r="AC74" s="66">
        <f t="shared" si="58"/>
        <v>0</v>
      </c>
      <c r="AD74" s="66">
        <f t="shared" si="58"/>
        <v>0</v>
      </c>
    </row>
  </sheetData>
  <mergeCells count="1">
    <mergeCell ref="E7:P8"/>
  </mergeCells>
  <pageMargins left="0.7" right="0.7" top="0.75" bottom="0.75" header="0.3" footer="0.3"/>
  <pageSetup orientation="portrait" horizontalDpi="4294967295" verticalDpi="4294967295"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7"/>
  <sheetViews>
    <sheetView topLeftCell="A4" workbookViewId="0">
      <selection activeCell="O25" sqref="O25"/>
    </sheetView>
  </sheetViews>
  <sheetFormatPr defaultRowHeight="15" x14ac:dyDescent="0.25"/>
  <cols>
    <col min="2" max="2" width="31.5703125" customWidth="1"/>
    <col min="15" max="17" width="11.5703125" bestFit="1" customWidth="1"/>
  </cols>
  <sheetData>
    <row r="2" spans="2:5" x14ac:dyDescent="0.25">
      <c r="B2" s="1" t="s">
        <v>111</v>
      </c>
    </row>
    <row r="4" spans="2:5" x14ac:dyDescent="0.25">
      <c r="B4" s="1" t="s">
        <v>54</v>
      </c>
      <c r="C4" s="1" t="s">
        <v>55</v>
      </c>
    </row>
    <row r="5" spans="2:5" x14ac:dyDescent="0.25">
      <c r="B5" t="str">
        <f>'Sales Forecast Years 2 and 3'!B5</f>
        <v>Owner</v>
      </c>
      <c r="C5" t="str">
        <f>'Sales Forecast Years 2 and 3'!C5</f>
        <v>Company</v>
      </c>
    </row>
    <row r="7" spans="2:5" x14ac:dyDescent="0.25">
      <c r="B7" s="165" t="s">
        <v>112</v>
      </c>
      <c r="C7" s="165"/>
      <c r="D7" s="165"/>
      <c r="E7" s="165"/>
    </row>
    <row r="8" spans="2:5" x14ac:dyDescent="0.25">
      <c r="B8" s="6" t="s">
        <v>113</v>
      </c>
      <c r="C8" s="72" t="s">
        <v>114</v>
      </c>
      <c r="D8" s="72" t="s">
        <v>115</v>
      </c>
      <c r="E8" s="72" t="s">
        <v>116</v>
      </c>
    </row>
    <row r="9" spans="2:5" x14ac:dyDescent="0.25">
      <c r="B9" s="2" t="s">
        <v>117</v>
      </c>
      <c r="C9" s="120">
        <v>1</v>
      </c>
      <c r="D9" s="120">
        <v>1</v>
      </c>
      <c r="E9" s="120">
        <v>1</v>
      </c>
    </row>
    <row r="10" spans="2:5" x14ac:dyDescent="0.25">
      <c r="B10" s="2" t="s">
        <v>118</v>
      </c>
      <c r="C10" s="120">
        <v>0</v>
      </c>
      <c r="D10" s="120">
        <v>0</v>
      </c>
      <c r="E10" s="120">
        <v>0</v>
      </c>
    </row>
    <row r="11" spans="2:5" x14ac:dyDescent="0.25">
      <c r="B11" s="2" t="s">
        <v>119</v>
      </c>
      <c r="C11" s="120">
        <v>0</v>
      </c>
      <c r="D11" s="120">
        <v>0</v>
      </c>
      <c r="E11" s="120">
        <v>0</v>
      </c>
    </row>
    <row r="12" spans="2:5" x14ac:dyDescent="0.25">
      <c r="B12" s="2" t="s">
        <v>120</v>
      </c>
      <c r="C12" s="120">
        <v>0</v>
      </c>
      <c r="D12" s="120">
        <v>0</v>
      </c>
      <c r="E12" s="120">
        <v>0</v>
      </c>
    </row>
    <row r="13" spans="2:5" x14ac:dyDescent="0.25">
      <c r="B13" s="2" t="s">
        <v>121</v>
      </c>
      <c r="C13" s="73">
        <f>SUM(C9:C12)</f>
        <v>1</v>
      </c>
      <c r="D13" s="73">
        <f t="shared" ref="D13:E13" si="0">SUM(D9:D12)</f>
        <v>1</v>
      </c>
      <c r="E13" s="73">
        <f t="shared" si="0"/>
        <v>1</v>
      </c>
    </row>
    <row r="15" spans="2:5" x14ac:dyDescent="0.25">
      <c r="B15" s="165" t="s">
        <v>122</v>
      </c>
      <c r="C15" s="165"/>
      <c r="D15" s="165"/>
      <c r="E15" s="165"/>
    </row>
    <row r="16" spans="2:5" x14ac:dyDescent="0.25">
      <c r="B16" s="6" t="s">
        <v>123</v>
      </c>
      <c r="C16" s="72" t="s">
        <v>114</v>
      </c>
      <c r="D16" s="72" t="s">
        <v>115</v>
      </c>
      <c r="E16" s="72" t="s">
        <v>116</v>
      </c>
    </row>
    <row r="17" spans="2:17" x14ac:dyDescent="0.25">
      <c r="B17" s="2" t="s">
        <v>117</v>
      </c>
      <c r="C17" s="120">
        <v>1</v>
      </c>
      <c r="D17" s="120">
        <v>1</v>
      </c>
      <c r="E17" s="120">
        <v>1</v>
      </c>
    </row>
    <row r="18" spans="2:17" x14ac:dyDescent="0.25">
      <c r="B18" s="2" t="s">
        <v>118</v>
      </c>
      <c r="C18" s="120">
        <v>0</v>
      </c>
      <c r="D18" s="120">
        <v>0</v>
      </c>
      <c r="E18" s="120">
        <v>0</v>
      </c>
    </row>
    <row r="19" spans="2:17" x14ac:dyDescent="0.25">
      <c r="B19" s="2" t="s">
        <v>119</v>
      </c>
      <c r="C19" s="120">
        <v>0</v>
      </c>
      <c r="D19" s="120">
        <v>0</v>
      </c>
      <c r="E19" s="120">
        <v>0</v>
      </c>
    </row>
    <row r="20" spans="2:17" x14ac:dyDescent="0.25">
      <c r="B20" s="2" t="s">
        <v>121</v>
      </c>
      <c r="C20" s="73">
        <f>SUM(C17:C19)</f>
        <v>1</v>
      </c>
      <c r="D20" s="73">
        <f t="shared" ref="D20:E20" si="1">SUM(D17:D19)</f>
        <v>1</v>
      </c>
      <c r="E20" s="73">
        <f t="shared" si="1"/>
        <v>1</v>
      </c>
    </row>
    <row r="23" spans="2:17" x14ac:dyDescent="0.25">
      <c r="B23" s="165" t="s">
        <v>124</v>
      </c>
      <c r="C23" s="165"/>
      <c r="D23" s="165"/>
      <c r="E23" s="165"/>
      <c r="F23" s="165"/>
      <c r="G23" s="165"/>
      <c r="H23" s="165"/>
      <c r="I23" s="165"/>
      <c r="J23" s="165"/>
      <c r="K23" s="165"/>
      <c r="L23" s="165"/>
      <c r="M23" s="165"/>
      <c r="N23" s="165"/>
      <c r="O23" s="165"/>
      <c r="P23" s="165"/>
      <c r="Q23" s="165"/>
    </row>
    <row r="24" spans="2:17" s="1" customFormat="1" x14ac:dyDescent="0.25">
      <c r="B24" s="6" t="s">
        <v>0</v>
      </c>
      <c r="C24" s="72" t="str">
        <f>'Sales Forecast Years 2 and 3'!C10</f>
        <v>Month 1</v>
      </c>
      <c r="D24" s="72" t="str">
        <f>'Sales Forecast Years 2 and 3'!D10</f>
        <v>Month 2</v>
      </c>
      <c r="E24" s="72" t="str">
        <f>'Sales Forecast Years 2 and 3'!E10</f>
        <v>Month 3</v>
      </c>
      <c r="F24" s="72" t="str">
        <f>'Sales Forecast Years 2 and 3'!F10</f>
        <v>Month 4</v>
      </c>
      <c r="G24" s="72" t="str">
        <f>'Sales Forecast Years 2 and 3'!G10</f>
        <v>Month 5</v>
      </c>
      <c r="H24" s="72" t="str">
        <f>'Sales Forecast Years 2 and 3'!H10</f>
        <v>Month 6</v>
      </c>
      <c r="I24" s="72" t="str">
        <f>'Sales Forecast Years 2 and 3'!I10</f>
        <v>Month 7</v>
      </c>
      <c r="J24" s="72" t="str">
        <f>'Sales Forecast Years 2 and 3'!J10</f>
        <v>Month 8</v>
      </c>
      <c r="K24" s="72" t="str">
        <f>'Sales Forecast Years 2 and 3'!K10</f>
        <v>Month 9</v>
      </c>
      <c r="L24" s="72" t="str">
        <f>'Sales Forecast Years 2 and 3'!L10</f>
        <v>Month 10</v>
      </c>
      <c r="M24" s="72" t="str">
        <f>'Sales Forecast Years 2 and 3'!M10</f>
        <v>Month 11</v>
      </c>
      <c r="N24" s="72" t="str">
        <f>'Sales Forecast Years 2 and 3'!N10</f>
        <v>Month 12</v>
      </c>
      <c r="O24" s="72" t="s">
        <v>128</v>
      </c>
      <c r="P24" s="72" t="s">
        <v>109</v>
      </c>
      <c r="Q24" s="72" t="s">
        <v>110</v>
      </c>
    </row>
    <row r="25" spans="2:17" x14ac:dyDescent="0.25">
      <c r="B25" s="2" t="s">
        <v>125</v>
      </c>
      <c r="C25" s="104">
        <f>'Starting Point'!C7+'Starting Point'!C8</f>
        <v>0</v>
      </c>
      <c r="D25" s="104"/>
      <c r="E25" s="104"/>
      <c r="F25" s="104"/>
      <c r="G25" s="104"/>
      <c r="H25" s="104"/>
      <c r="I25" s="104"/>
      <c r="J25" s="104"/>
      <c r="K25" s="104"/>
      <c r="L25" s="104"/>
      <c r="M25" s="104"/>
      <c r="N25" s="104"/>
      <c r="O25" s="3">
        <f>SUM(C25:N25)</f>
        <v>0</v>
      </c>
      <c r="P25" s="121"/>
      <c r="Q25" s="121"/>
    </row>
    <row r="26" spans="2:17" x14ac:dyDescent="0.25">
      <c r="B26" s="2" t="s">
        <v>5</v>
      </c>
      <c r="C26" s="104">
        <f>'Starting Point'!C9</f>
        <v>0</v>
      </c>
      <c r="D26" s="104"/>
      <c r="E26" s="104"/>
      <c r="F26" s="104"/>
      <c r="G26" s="104"/>
      <c r="H26" s="104"/>
      <c r="I26" s="104"/>
      <c r="J26" s="104"/>
      <c r="K26" s="104"/>
      <c r="L26" s="104"/>
      <c r="M26" s="104"/>
      <c r="N26" s="104"/>
      <c r="O26" s="3">
        <f t="shared" ref="O26:O30" si="2">SUM(C26:N26)</f>
        <v>0</v>
      </c>
      <c r="P26" s="121"/>
      <c r="Q26" s="121"/>
    </row>
    <row r="27" spans="2:17" x14ac:dyDescent="0.25">
      <c r="B27" s="2" t="s">
        <v>6</v>
      </c>
      <c r="C27" s="104">
        <f>'Starting Point'!C10</f>
        <v>0</v>
      </c>
      <c r="D27" s="104"/>
      <c r="E27" s="104"/>
      <c r="F27" s="104"/>
      <c r="G27" s="104"/>
      <c r="H27" s="104"/>
      <c r="I27" s="104"/>
      <c r="J27" s="104"/>
      <c r="K27" s="104"/>
      <c r="L27" s="104"/>
      <c r="M27" s="104"/>
      <c r="N27" s="104"/>
      <c r="O27" s="3">
        <f t="shared" si="2"/>
        <v>0</v>
      </c>
      <c r="P27" s="121"/>
      <c r="Q27" s="121"/>
    </row>
    <row r="28" spans="2:17" x14ac:dyDescent="0.25">
      <c r="B28" s="2" t="s">
        <v>7</v>
      </c>
      <c r="C28" s="104">
        <f>'Starting Point'!C11</f>
        <v>0</v>
      </c>
      <c r="D28" s="104"/>
      <c r="E28" s="104"/>
      <c r="F28" s="104"/>
      <c r="G28" s="104"/>
      <c r="H28" s="104"/>
      <c r="I28" s="104"/>
      <c r="J28" s="104"/>
      <c r="K28" s="104"/>
      <c r="L28" s="104"/>
      <c r="M28" s="104"/>
      <c r="N28" s="104"/>
      <c r="O28" s="3">
        <f t="shared" si="2"/>
        <v>0</v>
      </c>
      <c r="P28" s="121"/>
      <c r="Q28" s="121"/>
    </row>
    <row r="29" spans="2:17" x14ac:dyDescent="0.25">
      <c r="B29" s="2" t="s">
        <v>8</v>
      </c>
      <c r="C29" s="104">
        <f>'Starting Point'!C12</f>
        <v>0</v>
      </c>
      <c r="D29" s="104"/>
      <c r="E29" s="104"/>
      <c r="F29" s="104"/>
      <c r="G29" s="104"/>
      <c r="H29" s="104"/>
      <c r="I29" s="104"/>
      <c r="J29" s="104"/>
      <c r="K29" s="104"/>
      <c r="L29" s="104"/>
      <c r="M29" s="104"/>
      <c r="N29" s="104"/>
      <c r="O29" s="3">
        <f t="shared" si="2"/>
        <v>0</v>
      </c>
      <c r="P29" s="121"/>
      <c r="Q29" s="121"/>
    </row>
    <row r="30" spans="2:17" x14ac:dyDescent="0.25">
      <c r="B30" s="2" t="s">
        <v>126</v>
      </c>
      <c r="C30" s="104">
        <f>'Starting Point'!C13</f>
        <v>0</v>
      </c>
      <c r="D30" s="104"/>
      <c r="E30" s="104"/>
      <c r="F30" s="104"/>
      <c r="G30" s="104"/>
      <c r="H30" s="104"/>
      <c r="I30" s="104"/>
      <c r="J30" s="104"/>
      <c r="K30" s="104"/>
      <c r="L30" s="104"/>
      <c r="M30" s="104"/>
      <c r="N30" s="104"/>
      <c r="O30" s="3">
        <f t="shared" si="2"/>
        <v>0</v>
      </c>
      <c r="P30" s="121"/>
      <c r="Q30" s="121"/>
    </row>
    <row r="31" spans="2:17" x14ac:dyDescent="0.25">
      <c r="B31" s="2" t="s">
        <v>127</v>
      </c>
      <c r="C31" s="43">
        <f>SUM(C25:C30)</f>
        <v>0</v>
      </c>
      <c r="D31" s="43">
        <f t="shared" ref="D31:N31" si="3">SUM(D25:D30)</f>
        <v>0</v>
      </c>
      <c r="E31" s="43">
        <f t="shared" si="3"/>
        <v>0</v>
      </c>
      <c r="F31" s="43">
        <f t="shared" si="3"/>
        <v>0</v>
      </c>
      <c r="G31" s="43">
        <f t="shared" si="3"/>
        <v>0</v>
      </c>
      <c r="H31" s="43">
        <f t="shared" si="3"/>
        <v>0</v>
      </c>
      <c r="I31" s="43">
        <f t="shared" si="3"/>
        <v>0</v>
      </c>
      <c r="J31" s="43">
        <f t="shared" si="3"/>
        <v>0</v>
      </c>
      <c r="K31" s="43">
        <f t="shared" si="3"/>
        <v>0</v>
      </c>
      <c r="L31" s="43">
        <f t="shared" si="3"/>
        <v>0</v>
      </c>
      <c r="M31" s="43">
        <f t="shared" si="3"/>
        <v>0</v>
      </c>
      <c r="N31" s="43">
        <f t="shared" si="3"/>
        <v>0</v>
      </c>
      <c r="O31" s="43">
        <f>SUM(O25:O30)</f>
        <v>0</v>
      </c>
      <c r="P31" s="43">
        <f t="shared" ref="P31" si="4">SUM(P25:P30)</f>
        <v>0</v>
      </c>
      <c r="Q31" s="43">
        <f t="shared" ref="Q31" si="5">SUM(Q25:Q30)</f>
        <v>0</v>
      </c>
    </row>
    <row r="34" spans="2:3" x14ac:dyDescent="0.25">
      <c r="B34" s="165" t="s">
        <v>129</v>
      </c>
      <c r="C34" s="165"/>
    </row>
    <row r="35" spans="2:3" x14ac:dyDescent="0.25">
      <c r="B35" s="2" t="s">
        <v>130</v>
      </c>
      <c r="C35" s="122">
        <v>0.35</v>
      </c>
    </row>
    <row r="36" spans="2:3" x14ac:dyDescent="0.25">
      <c r="B36" s="2" t="s">
        <v>131</v>
      </c>
      <c r="C36" s="122">
        <v>0.35</v>
      </c>
    </row>
    <row r="37" spans="2:3" x14ac:dyDescent="0.25">
      <c r="B37" s="2" t="s">
        <v>132</v>
      </c>
      <c r="C37" s="122">
        <v>0.35</v>
      </c>
    </row>
  </sheetData>
  <mergeCells count="4">
    <mergeCell ref="B7:E7"/>
    <mergeCell ref="B15:E15"/>
    <mergeCell ref="B23:Q23"/>
    <mergeCell ref="B34:C34"/>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
  <sheetViews>
    <sheetView topLeftCell="A4" workbookViewId="0">
      <selection activeCell="P33" sqref="P33"/>
    </sheetView>
  </sheetViews>
  <sheetFormatPr defaultRowHeight="15" x14ac:dyDescent="0.25"/>
  <cols>
    <col min="2" max="2" width="41.85546875" bestFit="1" customWidth="1"/>
    <col min="3" max="3" width="10.140625" bestFit="1" customWidth="1"/>
    <col min="15" max="15" width="12.28515625" bestFit="1" customWidth="1"/>
    <col min="16" max="16" width="40" customWidth="1"/>
  </cols>
  <sheetData>
    <row r="2" spans="2:16" x14ac:dyDescent="0.25">
      <c r="B2" s="1" t="s">
        <v>133</v>
      </c>
    </row>
    <row r="4" spans="2:16" x14ac:dyDescent="0.25">
      <c r="B4" s="1" t="s">
        <v>54</v>
      </c>
      <c r="C4" s="1" t="s">
        <v>55</v>
      </c>
    </row>
    <row r="5" spans="2:16" x14ac:dyDescent="0.25">
      <c r="B5" t="str">
        <f>'Additional Inputs'!B5</f>
        <v>Owner</v>
      </c>
      <c r="C5" t="str">
        <f>'Additional Inputs'!C5</f>
        <v>Company</v>
      </c>
    </row>
    <row r="8" spans="2:16" s="8" customFormat="1" x14ac:dyDescent="0.25">
      <c r="B8" s="29" t="s">
        <v>134</v>
      </c>
      <c r="C8" s="74" t="str">
        <f>'Additional Inputs'!C24</f>
        <v>Month 1</v>
      </c>
      <c r="D8" s="74" t="str">
        <f>'Additional Inputs'!D24</f>
        <v>Month 2</v>
      </c>
      <c r="E8" s="74" t="str">
        <f>'Additional Inputs'!E24</f>
        <v>Month 3</v>
      </c>
      <c r="F8" s="74" t="str">
        <f>'Additional Inputs'!F24</f>
        <v>Month 4</v>
      </c>
      <c r="G8" s="74" t="str">
        <f>'Additional Inputs'!G24</f>
        <v>Month 5</v>
      </c>
      <c r="H8" s="74" t="str">
        <f>'Additional Inputs'!H24</f>
        <v>Month 6</v>
      </c>
      <c r="I8" s="74" t="str">
        <f>'Additional Inputs'!I24</f>
        <v>Month 7</v>
      </c>
      <c r="J8" s="74" t="str">
        <f>'Additional Inputs'!J24</f>
        <v>Month 8</v>
      </c>
      <c r="K8" s="74" t="str">
        <f>'Additional Inputs'!K24</f>
        <v>Month 9</v>
      </c>
      <c r="L8" s="74" t="str">
        <f>'Additional Inputs'!L24</f>
        <v>Month 10</v>
      </c>
      <c r="M8" s="74" t="str">
        <f>'Additional Inputs'!M24</f>
        <v>Month 11</v>
      </c>
      <c r="N8" s="74" t="str">
        <f>'Additional Inputs'!N24</f>
        <v>Month 12</v>
      </c>
      <c r="O8" s="74" t="s">
        <v>86</v>
      </c>
      <c r="P8" s="74" t="s">
        <v>2</v>
      </c>
    </row>
    <row r="9" spans="2:16" x14ac:dyDescent="0.25">
      <c r="B9" s="2" t="s">
        <v>212</v>
      </c>
      <c r="C9" s="104"/>
      <c r="D9" s="104"/>
      <c r="E9" s="104"/>
      <c r="F9" s="104"/>
      <c r="G9" s="104"/>
      <c r="H9" s="104"/>
      <c r="I9" s="104"/>
      <c r="J9" s="104"/>
      <c r="K9" s="104"/>
      <c r="L9" s="104"/>
      <c r="M9" s="104"/>
      <c r="N9" s="104"/>
      <c r="O9" s="3">
        <f>SUM(C9:N9)</f>
        <v>0</v>
      </c>
      <c r="P9" s="148"/>
    </row>
    <row r="10" spans="2:16" x14ac:dyDescent="0.25">
      <c r="B10" s="2" t="s">
        <v>213</v>
      </c>
      <c r="C10" s="104"/>
      <c r="D10" s="104"/>
      <c r="E10" s="104"/>
      <c r="F10" s="104"/>
      <c r="G10" s="104"/>
      <c r="H10" s="104"/>
      <c r="I10" s="104"/>
      <c r="J10" s="104"/>
      <c r="K10" s="104"/>
      <c r="L10" s="104"/>
      <c r="M10" s="104"/>
      <c r="N10" s="104"/>
      <c r="O10" s="3">
        <f t="shared" ref="O10:O24" si="0">SUM(C10:N10)</f>
        <v>0</v>
      </c>
      <c r="P10" s="148"/>
    </row>
    <row r="11" spans="2:16" x14ac:dyDescent="0.25">
      <c r="B11" s="2" t="s">
        <v>143</v>
      </c>
      <c r="C11" s="104"/>
      <c r="D11" s="104"/>
      <c r="E11" s="104"/>
      <c r="F11" s="104"/>
      <c r="G11" s="104"/>
      <c r="H11" s="104"/>
      <c r="I11" s="104"/>
      <c r="J11" s="104"/>
      <c r="K11" s="104"/>
      <c r="L11" s="104"/>
      <c r="M11" s="104"/>
      <c r="N11" s="104"/>
      <c r="O11" s="3">
        <f t="shared" si="0"/>
        <v>0</v>
      </c>
      <c r="P11" s="148"/>
    </row>
    <row r="12" spans="2:16" x14ac:dyDescent="0.25">
      <c r="B12" s="2" t="s">
        <v>138</v>
      </c>
      <c r="C12" s="104"/>
      <c r="D12" s="104"/>
      <c r="E12" s="104"/>
      <c r="F12" s="104"/>
      <c r="G12" s="104"/>
      <c r="H12" s="104"/>
      <c r="I12" s="104"/>
      <c r="J12" s="104"/>
      <c r="K12" s="104"/>
      <c r="L12" s="104"/>
      <c r="M12" s="104"/>
      <c r="N12" s="104"/>
      <c r="O12" s="3">
        <f t="shared" si="0"/>
        <v>0</v>
      </c>
      <c r="P12" s="148"/>
    </row>
    <row r="13" spans="2:16" x14ac:dyDescent="0.25">
      <c r="B13" s="2" t="s">
        <v>215</v>
      </c>
      <c r="C13" s="104"/>
      <c r="D13" s="104"/>
      <c r="E13" s="104"/>
      <c r="F13" s="104"/>
      <c r="G13" s="104"/>
      <c r="H13" s="104"/>
      <c r="I13" s="104"/>
      <c r="J13" s="104"/>
      <c r="K13" s="104"/>
      <c r="L13" s="104"/>
      <c r="M13" s="104"/>
      <c r="N13" s="104"/>
      <c r="O13" s="3">
        <f t="shared" si="0"/>
        <v>0</v>
      </c>
      <c r="P13" s="148"/>
    </row>
    <row r="14" spans="2:16" x14ac:dyDescent="0.25">
      <c r="B14" s="2" t="s">
        <v>214</v>
      </c>
      <c r="C14" s="104"/>
      <c r="D14" s="104"/>
      <c r="E14" s="104"/>
      <c r="F14" s="104"/>
      <c r="G14" s="104"/>
      <c r="H14" s="104"/>
      <c r="I14" s="104"/>
      <c r="J14" s="104"/>
      <c r="K14" s="104"/>
      <c r="L14" s="104"/>
      <c r="M14" s="104"/>
      <c r="N14" s="104"/>
      <c r="O14" s="3">
        <f t="shared" si="0"/>
        <v>0</v>
      </c>
      <c r="P14" s="148"/>
    </row>
    <row r="15" spans="2:16" x14ac:dyDescent="0.25">
      <c r="B15" s="2" t="s">
        <v>135</v>
      </c>
      <c r="C15" s="104"/>
      <c r="D15" s="104"/>
      <c r="E15" s="104"/>
      <c r="F15" s="104"/>
      <c r="G15" s="104"/>
      <c r="H15" s="104"/>
      <c r="I15" s="104"/>
      <c r="J15" s="104"/>
      <c r="K15" s="104"/>
      <c r="L15" s="104"/>
      <c r="M15" s="104"/>
      <c r="N15" s="104"/>
      <c r="O15" s="3">
        <f t="shared" si="0"/>
        <v>0</v>
      </c>
      <c r="P15" s="148"/>
    </row>
    <row r="16" spans="2:16" x14ac:dyDescent="0.25">
      <c r="B16" s="2" t="s">
        <v>216</v>
      </c>
      <c r="C16" s="104"/>
      <c r="D16" s="104"/>
      <c r="E16" s="104"/>
      <c r="F16" s="104"/>
      <c r="G16" s="104"/>
      <c r="H16" s="104"/>
      <c r="I16" s="104"/>
      <c r="J16" s="104"/>
      <c r="K16" s="104"/>
      <c r="L16" s="104"/>
      <c r="M16" s="104"/>
      <c r="N16" s="104"/>
      <c r="O16" s="3">
        <f t="shared" si="0"/>
        <v>0</v>
      </c>
      <c r="P16" s="148"/>
    </row>
    <row r="17" spans="2:16" x14ac:dyDescent="0.25">
      <c r="B17" s="2" t="s">
        <v>136</v>
      </c>
      <c r="C17" s="104"/>
      <c r="D17" s="104"/>
      <c r="E17" s="104"/>
      <c r="F17" s="104"/>
      <c r="G17" s="104"/>
      <c r="H17" s="104"/>
      <c r="I17" s="104"/>
      <c r="J17" s="104"/>
      <c r="K17" s="104"/>
      <c r="L17" s="104"/>
      <c r="M17" s="104"/>
      <c r="N17" s="104"/>
      <c r="O17" s="3">
        <f t="shared" si="0"/>
        <v>0</v>
      </c>
      <c r="P17" s="148"/>
    </row>
    <row r="18" spans="2:16" x14ac:dyDescent="0.25">
      <c r="B18" s="2" t="s">
        <v>137</v>
      </c>
      <c r="C18" s="104"/>
      <c r="D18" s="104"/>
      <c r="E18" s="104"/>
      <c r="F18" s="104"/>
      <c r="G18" s="104"/>
      <c r="H18" s="104"/>
      <c r="I18" s="104"/>
      <c r="J18" s="104"/>
      <c r="K18" s="104"/>
      <c r="L18" s="104"/>
      <c r="M18" s="104"/>
      <c r="N18" s="104"/>
      <c r="O18" s="3">
        <f t="shared" si="0"/>
        <v>0</v>
      </c>
      <c r="P18" s="148"/>
    </row>
    <row r="19" spans="2:16" x14ac:dyDescent="0.25">
      <c r="B19" s="2" t="s">
        <v>142</v>
      </c>
      <c r="C19" s="104"/>
      <c r="D19" s="104"/>
      <c r="E19" s="104"/>
      <c r="F19" s="104"/>
      <c r="G19" s="104"/>
      <c r="H19" s="104"/>
      <c r="I19" s="104"/>
      <c r="J19" s="104"/>
      <c r="K19" s="104"/>
      <c r="L19" s="104"/>
      <c r="M19" s="104"/>
      <c r="N19" s="104"/>
      <c r="O19" s="3">
        <f t="shared" si="0"/>
        <v>0</v>
      </c>
      <c r="P19" s="148"/>
    </row>
    <row r="20" spans="2:16" x14ac:dyDescent="0.25">
      <c r="B20" s="2" t="s">
        <v>141</v>
      </c>
      <c r="C20" s="104"/>
      <c r="D20" s="104"/>
      <c r="E20" s="104"/>
      <c r="F20" s="104"/>
      <c r="G20" s="104"/>
      <c r="H20" s="104"/>
      <c r="I20" s="104"/>
      <c r="J20" s="104"/>
      <c r="K20" s="104"/>
      <c r="L20" s="104"/>
      <c r="M20" s="104"/>
      <c r="N20" s="104"/>
      <c r="O20" s="3">
        <f t="shared" si="0"/>
        <v>0</v>
      </c>
      <c r="P20" s="148"/>
    </row>
    <row r="21" spans="2:16" x14ac:dyDescent="0.25">
      <c r="B21" s="2" t="s">
        <v>139</v>
      </c>
      <c r="C21" s="104"/>
      <c r="D21" s="104"/>
      <c r="E21" s="104"/>
      <c r="F21" s="104"/>
      <c r="G21" s="104"/>
      <c r="H21" s="104"/>
      <c r="I21" s="104"/>
      <c r="J21" s="104"/>
      <c r="K21" s="104"/>
      <c r="L21" s="104"/>
      <c r="M21" s="104"/>
      <c r="N21" s="104"/>
      <c r="O21" s="3">
        <f t="shared" si="0"/>
        <v>0</v>
      </c>
      <c r="P21" s="148"/>
    </row>
    <row r="22" spans="2:16" x14ac:dyDescent="0.25">
      <c r="B22" s="2" t="s">
        <v>140</v>
      </c>
      <c r="C22" s="104"/>
      <c r="D22" s="104"/>
      <c r="E22" s="104"/>
      <c r="F22" s="104"/>
      <c r="G22" s="104"/>
      <c r="H22" s="104"/>
      <c r="I22" s="104"/>
      <c r="J22" s="104"/>
      <c r="K22" s="104"/>
      <c r="L22" s="104"/>
      <c r="M22" s="104"/>
      <c r="N22" s="104"/>
      <c r="O22" s="3">
        <f t="shared" si="0"/>
        <v>0</v>
      </c>
      <c r="P22" s="148"/>
    </row>
    <row r="23" spans="2:16" x14ac:dyDescent="0.25">
      <c r="B23" s="2" t="s">
        <v>144</v>
      </c>
      <c r="C23" s="104"/>
      <c r="D23" s="104"/>
      <c r="E23" s="104"/>
      <c r="F23" s="104"/>
      <c r="G23" s="104"/>
      <c r="H23" s="104"/>
      <c r="I23" s="104"/>
      <c r="J23" s="104"/>
      <c r="K23" s="104"/>
      <c r="L23" s="104"/>
      <c r="M23" s="104"/>
      <c r="N23" s="104"/>
      <c r="O23" s="3">
        <f t="shared" si="0"/>
        <v>0</v>
      </c>
      <c r="P23" s="148"/>
    </row>
    <row r="24" spans="2:16" x14ac:dyDescent="0.25">
      <c r="B24" s="6" t="s">
        <v>145</v>
      </c>
      <c r="C24" s="3">
        <f>SUM(C9:C23)</f>
        <v>0</v>
      </c>
      <c r="D24" s="3">
        <f t="shared" ref="D24:N24" si="1">SUM(D9:D23)</f>
        <v>0</v>
      </c>
      <c r="E24" s="3">
        <f t="shared" si="1"/>
        <v>0</v>
      </c>
      <c r="F24" s="3">
        <f t="shared" si="1"/>
        <v>0</v>
      </c>
      <c r="G24" s="3">
        <f t="shared" si="1"/>
        <v>0</v>
      </c>
      <c r="H24" s="3">
        <f t="shared" si="1"/>
        <v>0</v>
      </c>
      <c r="I24" s="3">
        <f t="shared" si="1"/>
        <v>0</v>
      </c>
      <c r="J24" s="3">
        <f t="shared" si="1"/>
        <v>0</v>
      </c>
      <c r="K24" s="3">
        <f t="shared" si="1"/>
        <v>0</v>
      </c>
      <c r="L24" s="3">
        <f t="shared" si="1"/>
        <v>0</v>
      </c>
      <c r="M24" s="3">
        <f t="shared" si="1"/>
        <v>0</v>
      </c>
      <c r="N24" s="3">
        <f t="shared" si="1"/>
        <v>0</v>
      </c>
      <c r="O24" s="3">
        <f t="shared" si="0"/>
        <v>0</v>
      </c>
      <c r="P24" s="148"/>
    </row>
    <row r="26" spans="2:16" x14ac:dyDescent="0.25">
      <c r="B26" s="29" t="s">
        <v>146</v>
      </c>
      <c r="C26" s="74" t="str">
        <f>C8</f>
        <v>Month 1</v>
      </c>
      <c r="D26" s="74" t="str">
        <f t="shared" ref="D26:O26" si="2">D8</f>
        <v>Month 2</v>
      </c>
      <c r="E26" s="74" t="str">
        <f t="shared" si="2"/>
        <v>Month 3</v>
      </c>
      <c r="F26" s="74" t="str">
        <f t="shared" si="2"/>
        <v>Month 4</v>
      </c>
      <c r="G26" s="74" t="str">
        <f t="shared" si="2"/>
        <v>Month 5</v>
      </c>
      <c r="H26" s="74" t="str">
        <f t="shared" si="2"/>
        <v>Month 6</v>
      </c>
      <c r="I26" s="74" t="str">
        <f t="shared" si="2"/>
        <v>Month 7</v>
      </c>
      <c r="J26" s="74" t="str">
        <f t="shared" si="2"/>
        <v>Month 8</v>
      </c>
      <c r="K26" s="74" t="str">
        <f t="shared" si="2"/>
        <v>Month 9</v>
      </c>
      <c r="L26" s="74" t="str">
        <f t="shared" si="2"/>
        <v>Month 10</v>
      </c>
      <c r="M26" s="74" t="str">
        <f t="shared" si="2"/>
        <v>Month 11</v>
      </c>
      <c r="N26" s="74" t="str">
        <f t="shared" si="2"/>
        <v>Month 12</v>
      </c>
      <c r="O26" s="74" t="str">
        <f t="shared" si="2"/>
        <v>Annual Totals</v>
      </c>
    </row>
    <row r="27" spans="2:16" x14ac:dyDescent="0.25">
      <c r="B27" s="2" t="s">
        <v>147</v>
      </c>
      <c r="C27" s="3"/>
      <c r="D27" s="3"/>
      <c r="E27" s="3"/>
      <c r="F27" s="3"/>
      <c r="G27" s="3"/>
      <c r="H27" s="3"/>
      <c r="I27" s="3"/>
      <c r="J27" s="3"/>
      <c r="K27" s="3"/>
      <c r="L27" s="3"/>
      <c r="M27" s="3"/>
      <c r="N27" s="3"/>
      <c r="O27" s="3"/>
    </row>
    <row r="28" spans="2:16" x14ac:dyDescent="0.25">
      <c r="B28" s="82" t="s">
        <v>148</v>
      </c>
      <c r="C28" s="3">
        <f>'Loan Information'!C9</f>
        <v>0</v>
      </c>
      <c r="D28" s="3">
        <f>'Loan Information'!D9</f>
        <v>0</v>
      </c>
      <c r="E28" s="3">
        <f>'Loan Information'!E9</f>
        <v>0</v>
      </c>
      <c r="F28" s="3">
        <f>'Loan Information'!F9</f>
        <v>0</v>
      </c>
      <c r="G28" s="3">
        <f>'Loan Information'!G9</f>
        <v>0</v>
      </c>
      <c r="H28" s="3">
        <f>'Loan Information'!H9</f>
        <v>0</v>
      </c>
      <c r="I28" s="3">
        <f>'Loan Information'!I9</f>
        <v>0</v>
      </c>
      <c r="J28" s="3">
        <f>'Loan Information'!J9</f>
        <v>0</v>
      </c>
      <c r="K28" s="3">
        <f>'Loan Information'!K9</f>
        <v>0</v>
      </c>
      <c r="L28" s="3">
        <f>'Loan Information'!L9</f>
        <v>0</v>
      </c>
      <c r="M28" s="3">
        <f>'Loan Information'!M9</f>
        <v>0</v>
      </c>
      <c r="N28" s="3">
        <f>'Loan Information'!N9</f>
        <v>0</v>
      </c>
      <c r="O28" s="3">
        <f t="shared" ref="O28:O36" si="3">SUM(C28:N28)</f>
        <v>0</v>
      </c>
    </row>
    <row r="29" spans="2:16" x14ac:dyDescent="0.25">
      <c r="B29" s="82" t="s">
        <v>149</v>
      </c>
      <c r="C29" s="3">
        <f>'Loan Information'!C29</f>
        <v>0</v>
      </c>
      <c r="D29" s="3">
        <f>'Loan Information'!D29</f>
        <v>0</v>
      </c>
      <c r="E29" s="3">
        <f>'Loan Information'!E29</f>
        <v>0</v>
      </c>
      <c r="F29" s="3">
        <f>'Loan Information'!F29</f>
        <v>0</v>
      </c>
      <c r="G29" s="3">
        <f>'Loan Information'!G29</f>
        <v>0</v>
      </c>
      <c r="H29" s="3">
        <f>'Loan Information'!H29</f>
        <v>0</v>
      </c>
      <c r="I29" s="3">
        <f>'Loan Information'!I29</f>
        <v>0</v>
      </c>
      <c r="J29" s="3">
        <f>'Loan Information'!J29</f>
        <v>0</v>
      </c>
      <c r="K29" s="3">
        <f>'Loan Information'!K29</f>
        <v>0</v>
      </c>
      <c r="L29" s="3">
        <f>'Loan Information'!L29</f>
        <v>0</v>
      </c>
      <c r="M29" s="3">
        <f>'Loan Information'!M29</f>
        <v>0</v>
      </c>
      <c r="N29" s="3">
        <f>'Loan Information'!N29</f>
        <v>0</v>
      </c>
      <c r="O29" s="3">
        <f t="shared" si="3"/>
        <v>0</v>
      </c>
    </row>
    <row r="30" spans="2:16" x14ac:dyDescent="0.25">
      <c r="B30" s="82" t="s">
        <v>150</v>
      </c>
      <c r="C30" s="3">
        <f>'Loan Information'!C49</f>
        <v>0</v>
      </c>
      <c r="D30" s="3">
        <f>'Loan Information'!D49</f>
        <v>0</v>
      </c>
      <c r="E30" s="3">
        <f>'Loan Information'!E49</f>
        <v>0</v>
      </c>
      <c r="F30" s="3">
        <f>'Loan Information'!F49</f>
        <v>0</v>
      </c>
      <c r="G30" s="3">
        <f>'Loan Information'!G49</f>
        <v>0</v>
      </c>
      <c r="H30" s="3">
        <f>'Loan Information'!H49</f>
        <v>0</v>
      </c>
      <c r="I30" s="3">
        <f>'Loan Information'!I49</f>
        <v>0</v>
      </c>
      <c r="J30" s="3">
        <f>'Loan Information'!J49</f>
        <v>0</v>
      </c>
      <c r="K30" s="3">
        <f>'Loan Information'!K49</f>
        <v>0</v>
      </c>
      <c r="L30" s="3">
        <f>'Loan Information'!L49</f>
        <v>0</v>
      </c>
      <c r="M30" s="3">
        <f>'Loan Information'!M49</f>
        <v>0</v>
      </c>
      <c r="N30" s="3">
        <f>'Loan Information'!N49</f>
        <v>0</v>
      </c>
      <c r="O30" s="3">
        <f t="shared" si="3"/>
        <v>0</v>
      </c>
    </row>
    <row r="31" spans="2:16" x14ac:dyDescent="0.25">
      <c r="B31" s="82" t="s">
        <v>151</v>
      </c>
      <c r="C31" s="3">
        <f>'Loan Information'!C89</f>
        <v>0</v>
      </c>
      <c r="D31" s="3">
        <f>'Loan Information'!D89</f>
        <v>0</v>
      </c>
      <c r="E31" s="3">
        <f>'Loan Information'!E89</f>
        <v>0</v>
      </c>
      <c r="F31" s="3">
        <f>'Loan Information'!F89</f>
        <v>0</v>
      </c>
      <c r="G31" s="3">
        <f>'Loan Information'!G89</f>
        <v>0</v>
      </c>
      <c r="H31" s="3">
        <f>'Loan Information'!H89</f>
        <v>0</v>
      </c>
      <c r="I31" s="3">
        <f>'Loan Information'!I89</f>
        <v>0</v>
      </c>
      <c r="J31" s="3">
        <f>'Loan Information'!J89</f>
        <v>0</v>
      </c>
      <c r="K31" s="3">
        <f>'Loan Information'!K89</f>
        <v>0</v>
      </c>
      <c r="L31" s="3">
        <f>'Loan Information'!L89</f>
        <v>0</v>
      </c>
      <c r="M31" s="3">
        <f>'Loan Information'!M89</f>
        <v>0</v>
      </c>
      <c r="N31" s="3">
        <f>'Loan Information'!N89</f>
        <v>0</v>
      </c>
      <c r="O31" s="3">
        <f t="shared" si="3"/>
        <v>0</v>
      </c>
    </row>
    <row r="32" spans="2:16" x14ac:dyDescent="0.25">
      <c r="B32" s="82" t="s">
        <v>152</v>
      </c>
      <c r="C32" s="3">
        <f>'Loan Information'!C69</f>
        <v>0</v>
      </c>
      <c r="D32" s="3">
        <f>'Loan Information'!D69</f>
        <v>0</v>
      </c>
      <c r="E32" s="3">
        <f>'Loan Information'!E69</f>
        <v>0</v>
      </c>
      <c r="F32" s="3">
        <f>'Loan Information'!F69</f>
        <v>0</v>
      </c>
      <c r="G32" s="3">
        <f>'Loan Information'!G69</f>
        <v>0</v>
      </c>
      <c r="H32" s="3">
        <f>'Loan Information'!H69</f>
        <v>0</v>
      </c>
      <c r="I32" s="3">
        <f>'Loan Information'!I69</f>
        <v>0</v>
      </c>
      <c r="J32" s="3">
        <f>'Loan Information'!J69</f>
        <v>0</v>
      </c>
      <c r="K32" s="3">
        <f>'Loan Information'!K69</f>
        <v>0</v>
      </c>
      <c r="L32" s="3">
        <f>'Loan Information'!L69</f>
        <v>0</v>
      </c>
      <c r="M32" s="3">
        <f>'Loan Information'!M69</f>
        <v>0</v>
      </c>
      <c r="N32" s="3">
        <f>'Loan Information'!N69</f>
        <v>0</v>
      </c>
      <c r="O32" s="3">
        <f t="shared" si="3"/>
        <v>0</v>
      </c>
    </row>
    <row r="33" spans="2:15" x14ac:dyDescent="0.25">
      <c r="B33" s="6" t="s">
        <v>153</v>
      </c>
      <c r="C33" s="3">
        <f>'Sales Forecast Year 1'!C83*'Additional Inputs'!$C$12</f>
        <v>0</v>
      </c>
      <c r="D33" s="3">
        <f>'Sales Forecast Year 1'!D83*'Additional Inputs'!$C$12</f>
        <v>0</v>
      </c>
      <c r="E33" s="3">
        <f>'Sales Forecast Year 1'!E83*'Additional Inputs'!$C$12</f>
        <v>0</v>
      </c>
      <c r="F33" s="3">
        <f>'Sales Forecast Year 1'!F83*'Additional Inputs'!$C$12</f>
        <v>0</v>
      </c>
      <c r="G33" s="3">
        <f>'Sales Forecast Year 1'!G83*'Additional Inputs'!$C$12</f>
        <v>0</v>
      </c>
      <c r="H33" s="3">
        <f>'Sales Forecast Year 1'!H83*'Additional Inputs'!$C$12</f>
        <v>0</v>
      </c>
      <c r="I33" s="3">
        <f>'Sales Forecast Year 1'!I83*'Additional Inputs'!$C$12</f>
        <v>0</v>
      </c>
      <c r="J33" s="3">
        <f>'Sales Forecast Year 1'!J83*'Additional Inputs'!$C$12</f>
        <v>0</v>
      </c>
      <c r="K33" s="3">
        <f>'Sales Forecast Year 1'!K83*'Additional Inputs'!$C$12</f>
        <v>0</v>
      </c>
      <c r="L33" s="3">
        <f>'Sales Forecast Year 1'!L83*'Additional Inputs'!$C$12</f>
        <v>0</v>
      </c>
      <c r="M33" s="3">
        <f>'Sales Forecast Year 1'!M83*'Additional Inputs'!$C$12</f>
        <v>0</v>
      </c>
      <c r="N33" s="3">
        <f>'Sales Forecast Year 1'!N83*'Additional Inputs'!$C$12</f>
        <v>0</v>
      </c>
      <c r="O33" s="3">
        <f t="shared" si="3"/>
        <v>0</v>
      </c>
    </row>
    <row r="34" spans="2:15" x14ac:dyDescent="0.25">
      <c r="B34" s="6" t="s">
        <v>154</v>
      </c>
      <c r="C34" s="3">
        <f t="shared" ref="C34:N34" si="4">SUM(C27:C33)</f>
        <v>0</v>
      </c>
      <c r="D34" s="3">
        <f t="shared" si="4"/>
        <v>0</v>
      </c>
      <c r="E34" s="3">
        <f t="shared" si="4"/>
        <v>0</v>
      </c>
      <c r="F34" s="3">
        <f t="shared" si="4"/>
        <v>0</v>
      </c>
      <c r="G34" s="3">
        <f t="shared" si="4"/>
        <v>0</v>
      </c>
      <c r="H34" s="3">
        <f t="shared" si="4"/>
        <v>0</v>
      </c>
      <c r="I34" s="3">
        <f t="shared" si="4"/>
        <v>0</v>
      </c>
      <c r="J34" s="3">
        <f t="shared" si="4"/>
        <v>0</v>
      </c>
      <c r="K34" s="3">
        <f t="shared" si="4"/>
        <v>0</v>
      </c>
      <c r="L34" s="3">
        <f t="shared" si="4"/>
        <v>0</v>
      </c>
      <c r="M34" s="3">
        <f t="shared" si="4"/>
        <v>0</v>
      </c>
      <c r="N34" s="3">
        <f t="shared" si="4"/>
        <v>0</v>
      </c>
      <c r="O34" s="3">
        <f t="shared" si="3"/>
        <v>0</v>
      </c>
    </row>
    <row r="35" spans="2:15" x14ac:dyDescent="0.25">
      <c r="B35" s="75"/>
      <c r="C35" s="76"/>
      <c r="D35" s="76"/>
      <c r="E35" s="76"/>
      <c r="F35" s="76"/>
      <c r="G35" s="76"/>
      <c r="H35" s="76"/>
      <c r="I35" s="76"/>
      <c r="J35" s="76"/>
      <c r="K35" s="76"/>
      <c r="L35" s="76"/>
      <c r="M35" s="76"/>
      <c r="N35" s="76"/>
      <c r="O35" s="76"/>
    </row>
    <row r="36" spans="2:15" x14ac:dyDescent="0.25">
      <c r="B36" s="34" t="s">
        <v>155</v>
      </c>
      <c r="C36" s="66">
        <f t="shared" ref="C36:N36" si="5">C24+C34</f>
        <v>0</v>
      </c>
      <c r="D36" s="66">
        <f t="shared" si="5"/>
        <v>0</v>
      </c>
      <c r="E36" s="66">
        <f t="shared" si="5"/>
        <v>0</v>
      </c>
      <c r="F36" s="66">
        <f t="shared" si="5"/>
        <v>0</v>
      </c>
      <c r="G36" s="66">
        <f t="shared" si="5"/>
        <v>0</v>
      </c>
      <c r="H36" s="66">
        <f t="shared" si="5"/>
        <v>0</v>
      </c>
      <c r="I36" s="66">
        <f t="shared" si="5"/>
        <v>0</v>
      </c>
      <c r="J36" s="66">
        <f t="shared" si="5"/>
        <v>0</v>
      </c>
      <c r="K36" s="66">
        <f t="shared" si="5"/>
        <v>0</v>
      </c>
      <c r="L36" s="66">
        <f t="shared" si="5"/>
        <v>0</v>
      </c>
      <c r="M36" s="66">
        <f t="shared" si="5"/>
        <v>0</v>
      </c>
      <c r="N36" s="66">
        <f t="shared" si="5"/>
        <v>0</v>
      </c>
      <c r="O36" s="3">
        <f t="shared" si="3"/>
        <v>0</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5"/>
  <sheetViews>
    <sheetView workbookViewId="0">
      <selection activeCell="K10" sqref="K10"/>
    </sheetView>
  </sheetViews>
  <sheetFormatPr defaultRowHeight="15" x14ac:dyDescent="0.25"/>
  <cols>
    <col min="2" max="2" width="41.85546875" bestFit="1" customWidth="1"/>
    <col min="3" max="3" width="14.7109375" bestFit="1" customWidth="1"/>
    <col min="4" max="4" width="20" bestFit="1" customWidth="1"/>
    <col min="5" max="5" width="12.140625" bestFit="1" customWidth="1"/>
    <col min="6" max="6" width="20.85546875" bestFit="1" customWidth="1"/>
    <col min="7" max="7" width="12.140625" bestFit="1" customWidth="1"/>
    <col min="8" max="8" width="30.28515625" customWidth="1"/>
  </cols>
  <sheetData>
    <row r="2" spans="2:8" x14ac:dyDescent="0.25">
      <c r="B2" s="1" t="s">
        <v>156</v>
      </c>
    </row>
    <row r="4" spans="2:8" x14ac:dyDescent="0.25">
      <c r="B4" s="1" t="s">
        <v>54</v>
      </c>
      <c r="C4" s="1" t="s">
        <v>55</v>
      </c>
    </row>
    <row r="5" spans="2:8" x14ac:dyDescent="0.25">
      <c r="B5" t="str">
        <f>'Operating Expenses Year 1'!B5</f>
        <v>Owner</v>
      </c>
      <c r="C5" t="str">
        <f>'Operating Expenses Year 1'!C5</f>
        <v>Company</v>
      </c>
    </row>
    <row r="7" spans="2:8" x14ac:dyDescent="0.25">
      <c r="B7" s="29" t="s">
        <v>134</v>
      </c>
      <c r="C7" s="74" t="s">
        <v>128</v>
      </c>
      <c r="D7" s="74" t="s">
        <v>157</v>
      </c>
      <c r="E7" s="74" t="s">
        <v>109</v>
      </c>
      <c r="F7" s="74" t="s">
        <v>158</v>
      </c>
      <c r="G7" s="74" t="s">
        <v>110</v>
      </c>
      <c r="H7" s="74" t="s">
        <v>2</v>
      </c>
    </row>
    <row r="8" spans="2:8" x14ac:dyDescent="0.25">
      <c r="B8" s="2" t="str">
        <f>'Operating Expenses Year 1'!B9</f>
        <v xml:space="preserve">   Rent</v>
      </c>
      <c r="C8" s="14">
        <f>'Operating Expenses Year 1'!O9</f>
        <v>0</v>
      </c>
      <c r="D8" s="123">
        <v>0.03</v>
      </c>
      <c r="E8" s="3">
        <f>C8*(1+D8)</f>
        <v>0</v>
      </c>
      <c r="F8" s="123">
        <v>0.03</v>
      </c>
      <c r="G8" s="3">
        <f>E8*(1+F8)</f>
        <v>0</v>
      </c>
      <c r="H8" s="148"/>
    </row>
    <row r="9" spans="2:8" x14ac:dyDescent="0.25">
      <c r="B9" s="2" t="str">
        <f>'Operating Expenses Year 1'!B10</f>
        <v xml:space="preserve">   Lease Payments</v>
      </c>
      <c r="C9" s="14">
        <f>'Operating Expenses Year 1'!O10</f>
        <v>0</v>
      </c>
      <c r="D9" s="123">
        <v>0.03</v>
      </c>
      <c r="E9" s="3">
        <f t="shared" ref="E9:E22" si="0">C9*(1+D9)</f>
        <v>0</v>
      </c>
      <c r="F9" s="123">
        <v>0.03</v>
      </c>
      <c r="G9" s="3">
        <f t="shared" ref="G9:G22" si="1">E9*(1+F9)</f>
        <v>0</v>
      </c>
      <c r="H9" s="148"/>
    </row>
    <row r="10" spans="2:8" x14ac:dyDescent="0.25">
      <c r="B10" s="2" t="str">
        <f>'Operating Expenses Year 1'!B11</f>
        <v xml:space="preserve">   Utilities</v>
      </c>
      <c r="C10" s="14">
        <f>'Operating Expenses Year 1'!O11</f>
        <v>0</v>
      </c>
      <c r="D10" s="123">
        <v>0.05</v>
      </c>
      <c r="E10" s="3">
        <f t="shared" si="0"/>
        <v>0</v>
      </c>
      <c r="F10" s="123">
        <v>0.05</v>
      </c>
      <c r="G10" s="3">
        <f t="shared" si="1"/>
        <v>0</v>
      </c>
      <c r="H10" s="148"/>
    </row>
    <row r="11" spans="2:8" x14ac:dyDescent="0.25">
      <c r="B11" s="2" t="str">
        <f>'Operating Expenses Year 1'!B12</f>
        <v xml:space="preserve">   Insurance (Other than health)</v>
      </c>
      <c r="C11" s="14">
        <f>'Operating Expenses Year 1'!O12</f>
        <v>0</v>
      </c>
      <c r="D11" s="123">
        <v>0.03</v>
      </c>
      <c r="E11" s="3">
        <f t="shared" si="0"/>
        <v>0</v>
      </c>
      <c r="F11" s="123">
        <v>0.03</v>
      </c>
      <c r="G11" s="3">
        <f t="shared" si="1"/>
        <v>0</v>
      </c>
      <c r="H11" s="148"/>
    </row>
    <row r="12" spans="2:8" x14ac:dyDescent="0.25">
      <c r="B12" s="2" t="str">
        <f>'Operating Expenses Year 1'!B13</f>
        <v xml:space="preserve">   Operating Supplies (Not included in COGS)</v>
      </c>
      <c r="C12" s="14">
        <f>'Operating Expenses Year 1'!O13</f>
        <v>0</v>
      </c>
      <c r="D12" s="123">
        <v>0.03</v>
      </c>
      <c r="E12" s="3">
        <f t="shared" si="0"/>
        <v>0</v>
      </c>
      <c r="F12" s="123">
        <v>0.03</v>
      </c>
      <c r="G12" s="3">
        <f t="shared" si="1"/>
        <v>0</v>
      </c>
      <c r="H12" s="148"/>
    </row>
    <row r="13" spans="2:8" x14ac:dyDescent="0.25">
      <c r="B13" s="2" t="str">
        <f>'Operating Expenses Year 1'!B14</f>
        <v xml:space="preserve">   Office Supplies</v>
      </c>
      <c r="C13" s="14">
        <f>'Operating Expenses Year 1'!O14</f>
        <v>0</v>
      </c>
      <c r="D13" s="123">
        <v>0.03</v>
      </c>
      <c r="E13" s="3">
        <f t="shared" si="0"/>
        <v>0</v>
      </c>
      <c r="F13" s="123">
        <v>0.03</v>
      </c>
      <c r="G13" s="3">
        <f t="shared" si="1"/>
        <v>0</v>
      </c>
      <c r="H13" s="148"/>
    </row>
    <row r="14" spans="2:8" x14ac:dyDescent="0.25">
      <c r="B14" s="2" t="str">
        <f>'Operating Expenses Year 1'!B15</f>
        <v xml:space="preserve">   Advertising</v>
      </c>
      <c r="C14" s="14">
        <f>'Operating Expenses Year 1'!O15</f>
        <v>0</v>
      </c>
      <c r="D14" s="123">
        <v>0.05</v>
      </c>
      <c r="E14" s="3">
        <f t="shared" si="0"/>
        <v>0</v>
      </c>
      <c r="F14" s="123">
        <v>0.05</v>
      </c>
      <c r="G14" s="3">
        <f t="shared" si="1"/>
        <v>0</v>
      </c>
      <c r="H14" s="148"/>
    </row>
    <row r="15" spans="2:8" x14ac:dyDescent="0.25">
      <c r="B15" s="2" t="str">
        <f>'Operating Expenses Year 1'!B16</f>
        <v xml:space="preserve">   Trade Shows and Special Event Fees</v>
      </c>
      <c r="C15" s="14">
        <f>'Operating Expenses Year 1'!O16</f>
        <v>0</v>
      </c>
      <c r="D15" s="123">
        <v>0.03</v>
      </c>
      <c r="E15" s="3">
        <f t="shared" si="0"/>
        <v>0</v>
      </c>
      <c r="F15" s="123">
        <v>0.03</v>
      </c>
      <c r="G15" s="3">
        <f t="shared" si="1"/>
        <v>0</v>
      </c>
      <c r="H15" s="148"/>
    </row>
    <row r="16" spans="2:8" x14ac:dyDescent="0.25">
      <c r="B16" s="2" t="str">
        <f>'Operating Expenses Year 1'!B17</f>
        <v xml:space="preserve">   Commissions and Fees</v>
      </c>
      <c r="C16" s="14">
        <f>'Operating Expenses Year 1'!O17</f>
        <v>0</v>
      </c>
      <c r="D16" s="123">
        <v>0.03</v>
      </c>
      <c r="E16" s="3">
        <f t="shared" si="0"/>
        <v>0</v>
      </c>
      <c r="F16" s="123">
        <v>0.03</v>
      </c>
      <c r="G16" s="3">
        <f t="shared" si="1"/>
        <v>0</v>
      </c>
      <c r="H16" s="148"/>
    </row>
    <row r="17" spans="2:8" x14ac:dyDescent="0.25">
      <c r="B17" s="2" t="str">
        <f>'Operating Expenses Year 1'!B18</f>
        <v xml:space="preserve">   Contract Labor (Not included in payroll)</v>
      </c>
      <c r="C17" s="14">
        <f>'Operating Expenses Year 1'!O18</f>
        <v>0</v>
      </c>
      <c r="D17" s="123">
        <v>0.03</v>
      </c>
      <c r="E17" s="3">
        <f t="shared" si="0"/>
        <v>0</v>
      </c>
      <c r="F17" s="123">
        <v>0.03</v>
      </c>
      <c r="G17" s="3">
        <f t="shared" si="1"/>
        <v>0</v>
      </c>
      <c r="H17" s="148"/>
    </row>
    <row r="18" spans="2:8" x14ac:dyDescent="0.25">
      <c r="B18" s="2" t="str">
        <f>'Operating Expenses Year 1'!B19</f>
        <v xml:space="preserve">   Travel, Meals and Entertainment</v>
      </c>
      <c r="C18" s="14">
        <f>'Operating Expenses Year 1'!O19</f>
        <v>0</v>
      </c>
      <c r="D18" s="123">
        <v>0.03</v>
      </c>
      <c r="E18" s="3">
        <f t="shared" si="0"/>
        <v>0</v>
      </c>
      <c r="F18" s="123">
        <v>0.03</v>
      </c>
      <c r="G18" s="3">
        <f t="shared" si="1"/>
        <v>0</v>
      </c>
      <c r="H18" s="148"/>
    </row>
    <row r="19" spans="2:8" x14ac:dyDescent="0.25">
      <c r="B19" s="2" t="str">
        <f>'Operating Expenses Year 1'!B20</f>
        <v xml:space="preserve">   Repairs and Maintenance</v>
      </c>
      <c r="C19" s="14">
        <f>'Operating Expenses Year 1'!O20</f>
        <v>0</v>
      </c>
      <c r="D19" s="123">
        <v>0.03</v>
      </c>
      <c r="E19" s="3">
        <f t="shared" si="0"/>
        <v>0</v>
      </c>
      <c r="F19" s="123">
        <v>0.03</v>
      </c>
      <c r="G19" s="3">
        <f t="shared" si="1"/>
        <v>0</v>
      </c>
      <c r="H19" s="148"/>
    </row>
    <row r="20" spans="2:8" x14ac:dyDescent="0.25">
      <c r="B20" s="2" t="str">
        <f>'Operating Expenses Year 1'!B21</f>
        <v xml:space="preserve">   Legal and Professional Services</v>
      </c>
      <c r="C20" s="14">
        <f>'Operating Expenses Year 1'!O21</f>
        <v>0</v>
      </c>
      <c r="D20" s="123">
        <v>0.03</v>
      </c>
      <c r="E20" s="3">
        <f t="shared" si="0"/>
        <v>0</v>
      </c>
      <c r="F20" s="123">
        <v>0.03</v>
      </c>
      <c r="G20" s="3">
        <f t="shared" si="1"/>
        <v>0</v>
      </c>
      <c r="H20" s="148"/>
    </row>
    <row r="21" spans="2:8" x14ac:dyDescent="0.25">
      <c r="B21" s="2" t="str">
        <f>'Operating Expenses Year 1'!B22</f>
        <v xml:space="preserve">   Licenses</v>
      </c>
      <c r="C21" s="14">
        <f>'Operating Expenses Year 1'!O22</f>
        <v>0</v>
      </c>
      <c r="D21" s="123">
        <v>0.03</v>
      </c>
      <c r="E21" s="3">
        <f t="shared" si="0"/>
        <v>0</v>
      </c>
      <c r="F21" s="123">
        <v>0.03</v>
      </c>
      <c r="G21" s="3">
        <f t="shared" si="1"/>
        <v>0</v>
      </c>
      <c r="H21" s="148"/>
    </row>
    <row r="22" spans="2:8" x14ac:dyDescent="0.25">
      <c r="B22" s="2" t="str">
        <f>'Operating Expenses Year 1'!B23</f>
        <v xml:space="preserve">   Miscellaneous</v>
      </c>
      <c r="C22" s="14">
        <f>'Operating Expenses Year 1'!O23</f>
        <v>0</v>
      </c>
      <c r="D22" s="123">
        <v>0.03</v>
      </c>
      <c r="E22" s="3">
        <f t="shared" si="0"/>
        <v>0</v>
      </c>
      <c r="F22" s="123">
        <v>0.03</v>
      </c>
      <c r="G22" s="3">
        <f t="shared" si="1"/>
        <v>0</v>
      </c>
      <c r="H22" s="148"/>
    </row>
    <row r="23" spans="2:8" x14ac:dyDescent="0.25">
      <c r="B23" s="6" t="s">
        <v>145</v>
      </c>
      <c r="C23" s="14">
        <f>'Operating Expenses Year 1'!O24</f>
        <v>0</v>
      </c>
      <c r="D23" s="2"/>
      <c r="E23" s="14">
        <f>SUM(E8:E22)</f>
        <v>0</v>
      </c>
      <c r="F23" s="14"/>
      <c r="G23" s="14">
        <f t="shared" ref="G23" si="2">SUM(G8:G22)</f>
        <v>0</v>
      </c>
      <c r="H23" s="149"/>
    </row>
    <row r="25" spans="2:8" x14ac:dyDescent="0.25">
      <c r="B25" s="29" t="s">
        <v>146</v>
      </c>
      <c r="C25" s="74" t="s">
        <v>128</v>
      </c>
      <c r="D25" s="74"/>
      <c r="E25" s="74" t="s">
        <v>109</v>
      </c>
      <c r="F25" s="74"/>
      <c r="G25" s="74" t="s">
        <v>110</v>
      </c>
    </row>
    <row r="26" spans="2:8" x14ac:dyDescent="0.25">
      <c r="B26" s="2" t="s">
        <v>147</v>
      </c>
      <c r="C26" s="3"/>
      <c r="D26" s="2"/>
      <c r="E26" s="2"/>
      <c r="F26" s="2"/>
      <c r="G26" s="2"/>
    </row>
    <row r="27" spans="2:8" x14ac:dyDescent="0.25">
      <c r="B27" s="82" t="s">
        <v>148</v>
      </c>
      <c r="C27" s="3">
        <f>'Operating Expenses Year 1'!O28</f>
        <v>0</v>
      </c>
      <c r="D27" s="2"/>
      <c r="E27" s="3">
        <f>'Loan Information'!O13</f>
        <v>0</v>
      </c>
      <c r="F27" s="2"/>
      <c r="G27" s="3">
        <f>'Loan Information'!O17</f>
        <v>0</v>
      </c>
    </row>
    <row r="28" spans="2:8" x14ac:dyDescent="0.25">
      <c r="B28" s="82" t="s">
        <v>149</v>
      </c>
      <c r="C28" s="3">
        <f>'Operating Expenses Year 1'!O29</f>
        <v>0</v>
      </c>
      <c r="D28" s="2"/>
      <c r="E28" s="3">
        <f>'Loan Information'!O33</f>
        <v>0</v>
      </c>
      <c r="F28" s="2"/>
      <c r="G28" s="3">
        <f>'Loan Information'!O37</f>
        <v>0</v>
      </c>
    </row>
    <row r="29" spans="2:8" x14ac:dyDescent="0.25">
      <c r="B29" s="82" t="s">
        <v>150</v>
      </c>
      <c r="C29" s="3">
        <f>'Operating Expenses Year 1'!O30</f>
        <v>0</v>
      </c>
      <c r="D29" s="2"/>
      <c r="E29" s="3">
        <f>'Loan Information'!O53</f>
        <v>0</v>
      </c>
      <c r="F29" s="2"/>
      <c r="G29" s="3">
        <f>'Loan Information'!O57</f>
        <v>0</v>
      </c>
    </row>
    <row r="30" spans="2:8" x14ac:dyDescent="0.25">
      <c r="B30" s="82" t="s">
        <v>151</v>
      </c>
      <c r="C30" s="3">
        <f>'Operating Expenses Year 1'!O31</f>
        <v>0</v>
      </c>
      <c r="D30" s="2"/>
      <c r="E30" s="3">
        <f>'Loan Information'!O93</f>
        <v>0</v>
      </c>
      <c r="F30" s="2"/>
      <c r="G30" s="3">
        <f>'Loan Information'!O97</f>
        <v>0</v>
      </c>
    </row>
    <row r="31" spans="2:8" x14ac:dyDescent="0.25">
      <c r="B31" s="82" t="s">
        <v>152</v>
      </c>
      <c r="C31" s="3">
        <f>'Operating Expenses Year 1'!O32</f>
        <v>0</v>
      </c>
      <c r="D31" s="2"/>
      <c r="E31" s="3">
        <f>'Loan Information'!O73</f>
        <v>0</v>
      </c>
      <c r="F31" s="2"/>
      <c r="G31" s="3">
        <f>'Loan Information'!O77</f>
        <v>0</v>
      </c>
    </row>
    <row r="32" spans="2:8" x14ac:dyDescent="0.25">
      <c r="B32" s="6" t="s">
        <v>153</v>
      </c>
      <c r="C32" s="3">
        <f>'Operating Expenses Year 1'!O33</f>
        <v>0</v>
      </c>
      <c r="D32" s="2"/>
      <c r="E32" s="3">
        <f>'Additional Inputs'!D12*'Sales Forecast Years 2 and 3'!O72</f>
        <v>0</v>
      </c>
      <c r="F32" s="2"/>
      <c r="G32" s="3">
        <f>'Additional Inputs'!E12*'Sales Forecast Years 2 and 3'!AD72</f>
        <v>0</v>
      </c>
    </row>
    <row r="33" spans="2:7" x14ac:dyDescent="0.25">
      <c r="B33" s="6" t="s">
        <v>154</v>
      </c>
      <c r="C33" s="3">
        <f>'Operating Expenses Year 1'!O34</f>
        <v>0</v>
      </c>
      <c r="D33" s="2"/>
      <c r="E33" s="3">
        <f>SUM(E27:E32)</f>
        <v>0</v>
      </c>
      <c r="F33" s="2"/>
      <c r="G33" s="3">
        <f>SUM(G27:G32)</f>
        <v>0</v>
      </c>
    </row>
    <row r="34" spans="2:7" x14ac:dyDescent="0.25">
      <c r="B34" s="75"/>
    </row>
    <row r="35" spans="2:7" x14ac:dyDescent="0.25">
      <c r="B35" s="34" t="s">
        <v>155</v>
      </c>
      <c r="C35" s="77">
        <f>C23+C33</f>
        <v>0</v>
      </c>
      <c r="D35" s="77"/>
      <c r="E35" s="77">
        <f>E23+E33</f>
        <v>0</v>
      </c>
      <c r="F35" s="77"/>
      <c r="G35" s="77">
        <f>G23+G33</f>
        <v>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Basic Information</vt:lpstr>
      <vt:lpstr>Starting Point</vt:lpstr>
      <vt:lpstr>Payroll Year 1</vt:lpstr>
      <vt:lpstr>Payroll Years 1-3</vt:lpstr>
      <vt:lpstr>Sales Forecast Year 1</vt:lpstr>
      <vt:lpstr>Sales Forecast Years 2 and 3</vt:lpstr>
      <vt:lpstr>Additional Inputs</vt:lpstr>
      <vt:lpstr>Operating Expenses Year 1</vt:lpstr>
      <vt:lpstr>Operating Expenses Years 2-3</vt:lpstr>
      <vt:lpstr>Cash Flow Year 1</vt:lpstr>
      <vt:lpstr>Cash Flow Year 2-3</vt:lpstr>
      <vt:lpstr>Income Statement Year 1</vt:lpstr>
      <vt:lpstr>Income Statement Years 1-3</vt:lpstr>
      <vt:lpstr>Balance Sheet</vt:lpstr>
      <vt:lpstr>Breakeven Analysis</vt:lpstr>
      <vt:lpstr>Financial Ratios</vt:lpstr>
      <vt:lpstr>Loan Information</vt:lpstr>
    </vt:vector>
  </TitlesOfParts>
  <Company>University of Northern Colorado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Beller, Chelsie</dc:creator>
  <cp:lastModifiedBy>Jamie Brandess</cp:lastModifiedBy>
  <cp:lastPrinted>2020-02-03T21:27:57Z</cp:lastPrinted>
  <dcterms:created xsi:type="dcterms:W3CDTF">2018-05-07T15:53:26Z</dcterms:created>
  <dcterms:modified xsi:type="dcterms:W3CDTF">2020-10-22T15:00:54Z</dcterms:modified>
</cp:coreProperties>
</file>